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/>
  <bookViews>
    <workbookView xWindow="-120" yWindow="-120" windowWidth="19440" windowHeight="11160" activeTab="2"/>
  </bookViews>
  <sheets>
    <sheet name="F-GJQE" sheetId="36" r:id="rId1"/>
    <sheet name="F-GLDI" sheetId="32" r:id="rId2"/>
    <sheet name="F-HZEV Roues" sheetId="35" r:id="rId3"/>
  </sheets>
  <definedNames>
    <definedName name="_xlnm.Print_Area" localSheetId="0">'F-GJQE'!$B$2:$J$59</definedName>
    <definedName name="_xlnm.Print_Area" localSheetId="1">'F-GLDI'!$B$2:$J$60</definedName>
    <definedName name="_xlnm.Print_Area" localSheetId="2">'F-HZEV Roues'!$B$2:$J$61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6" l="1"/>
  <c r="J15" i="35" l="1"/>
  <c r="I15" i="35"/>
  <c r="F15" i="35"/>
  <c r="E15" i="35"/>
  <c r="C15" i="35"/>
  <c r="J14" i="32"/>
  <c r="I14" i="32"/>
  <c r="F14" i="32"/>
  <c r="E14" i="32"/>
  <c r="D14" i="32"/>
  <c r="C14" i="32"/>
  <c r="J13" i="36"/>
  <c r="I13" i="36"/>
  <c r="F13" i="36"/>
  <c r="E13" i="36"/>
  <c r="C13" i="36"/>
  <c r="G11" i="35" l="1"/>
  <c r="C81" i="35" l="1"/>
  <c r="F12" i="35"/>
  <c r="E81" i="35" s="1"/>
  <c r="F11" i="35"/>
  <c r="C7" i="36" l="1"/>
  <c r="F7" i="36" s="1"/>
  <c r="E82" i="36" s="1"/>
  <c r="C80" i="36"/>
  <c r="C79" i="36"/>
  <c r="C78" i="36"/>
  <c r="C77" i="36"/>
  <c r="C76" i="36"/>
  <c r="D76" i="36" s="1"/>
  <c r="G75" i="36"/>
  <c r="H75" i="36" s="1"/>
  <c r="D75" i="36"/>
  <c r="G68" i="36"/>
  <c r="F68" i="36"/>
  <c r="E68" i="36"/>
  <c r="D68" i="36"/>
  <c r="C68" i="36"/>
  <c r="I64" i="36"/>
  <c r="F64" i="36"/>
  <c r="F11" i="36"/>
  <c r="E80" i="36" s="1"/>
  <c r="F10" i="36"/>
  <c r="E79" i="36" s="1"/>
  <c r="F9" i="36"/>
  <c r="E78" i="36" s="1"/>
  <c r="F8" i="36"/>
  <c r="E77" i="36" s="1"/>
  <c r="E6" i="36"/>
  <c r="C6" i="36"/>
  <c r="D77" i="36" l="1"/>
  <c r="D78" i="36" s="1"/>
  <c r="D79" i="36" s="1"/>
  <c r="D80" i="36" s="1"/>
  <c r="C12" i="36"/>
  <c r="F6" i="36"/>
  <c r="C82" i="36"/>
  <c r="G11" i="32"/>
  <c r="D82" i="36" l="1"/>
  <c r="D83" i="36" s="1"/>
  <c r="D81" i="36"/>
  <c r="F12" i="36"/>
  <c r="E12" i="36" s="1"/>
  <c r="I12" i="36" s="1"/>
  <c r="E76" i="36"/>
  <c r="F76" i="36" s="1"/>
  <c r="C82" i="35"/>
  <c r="C80" i="35"/>
  <c r="C79" i="35"/>
  <c r="C78" i="35"/>
  <c r="C77" i="35"/>
  <c r="D77" i="35" s="1"/>
  <c r="D76" i="35" s="1"/>
  <c r="G76" i="35"/>
  <c r="H76" i="35" s="1"/>
  <c r="F70" i="35"/>
  <c r="E70" i="35"/>
  <c r="D70" i="35"/>
  <c r="C70" i="35"/>
  <c r="I66" i="35"/>
  <c r="F66" i="35"/>
  <c r="F13" i="35"/>
  <c r="E82" i="35" s="1"/>
  <c r="E80" i="35"/>
  <c r="F10" i="35"/>
  <c r="E79" i="35" s="1"/>
  <c r="F9" i="35"/>
  <c r="E78" i="35" s="1"/>
  <c r="C8" i="35"/>
  <c r="C84" i="35" s="1"/>
  <c r="C7" i="35"/>
  <c r="C85" i="35" s="1"/>
  <c r="G6" i="35"/>
  <c r="E6" i="35"/>
  <c r="C6" i="35"/>
  <c r="C81" i="32"/>
  <c r="C80" i="32"/>
  <c r="C79" i="32"/>
  <c r="C78" i="32"/>
  <c r="C77" i="32"/>
  <c r="D77" i="32" s="1"/>
  <c r="G76" i="32"/>
  <c r="H76" i="32" s="1"/>
  <c r="G69" i="32"/>
  <c r="F69" i="32"/>
  <c r="E69" i="32"/>
  <c r="D69" i="32"/>
  <c r="C69" i="32"/>
  <c r="I65" i="32"/>
  <c r="F65" i="32"/>
  <c r="F12" i="32"/>
  <c r="E81" i="32" s="1"/>
  <c r="F11" i="32"/>
  <c r="E80" i="32" s="1"/>
  <c r="F10" i="32"/>
  <c r="E79" i="32" s="1"/>
  <c r="F9" i="32"/>
  <c r="E78" i="32" s="1"/>
  <c r="C8" i="32"/>
  <c r="C83" i="32" s="1"/>
  <c r="C7" i="32"/>
  <c r="F7" i="32" s="1"/>
  <c r="E84" i="32" s="1"/>
  <c r="G6" i="32"/>
  <c r="E6" i="32"/>
  <c r="C6" i="32"/>
  <c r="C14" i="35" l="1"/>
  <c r="F6" i="32"/>
  <c r="G76" i="36"/>
  <c r="H76" i="36" s="1"/>
  <c r="F77" i="36"/>
  <c r="D78" i="32"/>
  <c r="D79" i="32" s="1"/>
  <c r="D80" i="32" s="1"/>
  <c r="D81" i="32" s="1"/>
  <c r="D83" i="32" s="1"/>
  <c r="D76" i="32"/>
  <c r="D78" i="35"/>
  <c r="D79" i="35" s="1"/>
  <c r="D80" i="35" s="1"/>
  <c r="F6" i="35"/>
  <c r="F8" i="35"/>
  <c r="E84" i="35" s="1"/>
  <c r="F7" i="35"/>
  <c r="E85" i="35" s="1"/>
  <c r="E77" i="32"/>
  <c r="F77" i="32" s="1"/>
  <c r="C84" i="32"/>
  <c r="F8" i="32"/>
  <c r="E83" i="32" s="1"/>
  <c r="C13" i="32"/>
  <c r="D81" i="35" l="1"/>
  <c r="D82" i="35" s="1"/>
  <c r="D84" i="35" s="1"/>
  <c r="D85" i="35" s="1"/>
  <c r="D86" i="35" s="1"/>
  <c r="D82" i="32"/>
  <c r="F78" i="36"/>
  <c r="G77" i="36"/>
  <c r="H77" i="36" s="1"/>
  <c r="E77" i="35"/>
  <c r="F77" i="35" s="1"/>
  <c r="F14" i="35"/>
  <c r="E14" i="35" s="1"/>
  <c r="I14" i="35" s="1"/>
  <c r="D84" i="32"/>
  <c r="D85" i="32" s="1"/>
  <c r="F13" i="32"/>
  <c r="E13" i="32" s="1"/>
  <c r="I13" i="32" s="1"/>
  <c r="F78" i="32"/>
  <c r="G77" i="32"/>
  <c r="H77" i="32" s="1"/>
  <c r="D83" i="35" l="1"/>
  <c r="G78" i="36"/>
  <c r="H78" i="36" s="1"/>
  <c r="F79" i="36"/>
  <c r="F78" i="35"/>
  <c r="G77" i="35"/>
  <c r="H77" i="35" s="1"/>
  <c r="G78" i="32"/>
  <c r="H78" i="32" s="1"/>
  <c r="F79" i="32"/>
  <c r="F80" i="36" l="1"/>
  <c r="G79" i="36"/>
  <c r="H79" i="36" s="1"/>
  <c r="F79" i="35"/>
  <c r="G78" i="35"/>
  <c r="H78" i="35" s="1"/>
  <c r="F80" i="32"/>
  <c r="G79" i="32"/>
  <c r="H79" i="32" s="1"/>
  <c r="F82" i="36" l="1"/>
  <c r="G82" i="36" s="1"/>
  <c r="G80" i="36"/>
  <c r="F80" i="35"/>
  <c r="F81" i="35" s="1"/>
  <c r="G79" i="35"/>
  <c r="H79" i="35" s="1"/>
  <c r="G80" i="32"/>
  <c r="H80" i="32" s="1"/>
  <c r="F81" i="32"/>
  <c r="F82" i="35" l="1"/>
  <c r="G81" i="35"/>
  <c r="H81" i="35" s="1"/>
  <c r="G81" i="36"/>
  <c r="H81" i="36" s="1"/>
  <c r="H80" i="36"/>
  <c r="G83" i="36"/>
  <c r="H83" i="36" s="1"/>
  <c r="H82" i="36"/>
  <c r="G80" i="35"/>
  <c r="H80" i="35" s="1"/>
  <c r="F83" i="32"/>
  <c r="G81" i="32"/>
  <c r="F84" i="35" l="1"/>
  <c r="G82" i="35"/>
  <c r="F84" i="32"/>
  <c r="G84" i="32" s="1"/>
  <c r="G83" i="32"/>
  <c r="H83" i="32" s="1"/>
  <c r="H81" i="32"/>
  <c r="G82" i="32"/>
  <c r="H82" i="32" s="1"/>
  <c r="G83" i="35" l="1"/>
  <c r="H83" i="35" s="1"/>
  <c r="H82" i="35"/>
  <c r="F85" i="35"/>
  <c r="G85" i="35" s="1"/>
  <c r="G84" i="35"/>
  <c r="H84" i="35" s="1"/>
  <c r="G85" i="32"/>
  <c r="H85" i="32" s="1"/>
  <c r="H84" i="32"/>
  <c r="G86" i="35" l="1"/>
  <c r="H86" i="35" s="1"/>
  <c r="H85" i="35"/>
</calcChain>
</file>

<file path=xl/sharedStrings.xml><?xml version="1.0" encoding="utf-8"?>
<sst xmlns="http://schemas.openxmlformats.org/spreadsheetml/2006/main" count="206" uniqueCount="78">
  <si>
    <t>Masse</t>
  </si>
  <si>
    <t>Masse à vide</t>
  </si>
  <si>
    <t>en kg</t>
  </si>
  <si>
    <t>Bras de levier</t>
  </si>
  <si>
    <t>en m</t>
  </si>
  <si>
    <t>Moment à vide</t>
  </si>
  <si>
    <t>C.M.A.</t>
  </si>
  <si>
    <t>Carburant</t>
  </si>
  <si>
    <t>Autonomie totale</t>
  </si>
  <si>
    <t>Heures et 1/10 ème</t>
  </si>
  <si>
    <t>Centrage</t>
  </si>
  <si>
    <t>en % de C.M.A.</t>
  </si>
  <si>
    <t>Avion vide</t>
  </si>
  <si>
    <t>Résultats</t>
  </si>
  <si>
    <t>Limites admises</t>
  </si>
  <si>
    <t>Litres embarqués</t>
  </si>
  <si>
    <t>40 Max</t>
  </si>
  <si>
    <t>110 Max</t>
  </si>
  <si>
    <t>Paramètres du graphique</t>
  </si>
  <si>
    <t>Bras de levier en m</t>
  </si>
  <si>
    <t>AV Maxi</t>
  </si>
  <si>
    <t>AR Maxi</t>
  </si>
  <si>
    <t>AR Mini</t>
  </si>
  <si>
    <t>Bases de calcul</t>
  </si>
  <si>
    <t>Moment</t>
  </si>
  <si>
    <t>Cumul</t>
  </si>
  <si>
    <t>Dernière pesée</t>
  </si>
  <si>
    <t>Date</t>
  </si>
  <si>
    <t xml:space="preserve">Corde moyenne </t>
  </si>
  <si>
    <t>Centrage à vide</t>
  </si>
  <si>
    <t>% de C.M.A.</t>
  </si>
  <si>
    <t>Pilote</t>
  </si>
  <si>
    <t>Masse en kg : N</t>
  </si>
  <si>
    <t>Masse en kg : U</t>
  </si>
  <si>
    <t>Essence Principal</t>
  </si>
  <si>
    <t>Copilote</t>
  </si>
  <si>
    <t>Passagers Arrière</t>
  </si>
  <si>
    <t>Soute</t>
  </si>
  <si>
    <t>Réserves</t>
  </si>
  <si>
    <t>30 min</t>
  </si>
  <si>
    <t>10 min</t>
  </si>
  <si>
    <t>45 min</t>
  </si>
  <si>
    <t>VFR de Nuit</t>
  </si>
  <si>
    <t>VFR de Jour</t>
  </si>
  <si>
    <t>En Vue du Terrain</t>
  </si>
  <si>
    <t>Bras de Levier</t>
  </si>
  <si>
    <t>Avion à Vide</t>
  </si>
  <si>
    <t>Total Général</t>
  </si>
  <si>
    <t>AV Mini (2)</t>
  </si>
  <si>
    <t>AV Mini (1)</t>
  </si>
  <si>
    <t>Essence Arrière</t>
  </si>
  <si>
    <t>Essence Avant</t>
  </si>
  <si>
    <t>Total Sans Carburant</t>
  </si>
  <si>
    <t>50 Max</t>
  </si>
  <si>
    <t>en m·kg</t>
  </si>
  <si>
    <t>% C.M.A.</t>
  </si>
  <si>
    <t>Avion Vide</t>
  </si>
  <si>
    <t>Position</t>
  </si>
  <si>
    <t>Masse en kg : N et U</t>
  </si>
  <si>
    <t>154 Rec Max</t>
  </si>
  <si>
    <t>Essence Secondaire</t>
  </si>
  <si>
    <t>Fiche Pesée F - G L D I</t>
  </si>
  <si>
    <t>Fiche de centrage du Robin DR400 Dauphin 4 (160 cv) / F - G L D I</t>
  </si>
  <si>
    <t>Fiche de centrage du Jodel D140 R (180 cv) / F - H Z E V</t>
  </si>
  <si>
    <t>Fiche Pesée F - H Z E V</t>
  </si>
  <si>
    <t>Passager Arrière + Coffre</t>
  </si>
  <si>
    <t>90 Max</t>
  </si>
  <si>
    <t>130 Max</t>
  </si>
  <si>
    <t>210 Max</t>
  </si>
  <si>
    <t>60 Max</t>
  </si>
  <si>
    <t>Soute Arrière</t>
  </si>
  <si>
    <t>Fiche Pesée F - G J Q E</t>
  </si>
  <si>
    <t>Soute Avant</t>
  </si>
  <si>
    <t>100 Max</t>
  </si>
  <si>
    <t>(10L d'essence non utilisable)</t>
  </si>
  <si>
    <t>Essence</t>
  </si>
  <si>
    <t>Fiche de centrage du Robin DR400 Rotax (100 cv) / F - G J Q E</t>
  </si>
  <si>
    <t>AV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</si>
</sst>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%"/>
  </numFmts>
  <fonts count="13" x14ac:knownFonts="1">
    <font>
      <sz val="9"/>
      <name val="Helv"/>
    </font>
    <font>
      <sz val="9"/>
      <color indexed="10"/>
      <name val="Helv"/>
    </font>
    <font>
      <b/>
      <sz val="12"/>
      <name val="Helv"/>
    </font>
    <font>
      <b/>
      <sz val="9"/>
      <color indexed="10"/>
      <name val="Helv"/>
    </font>
    <font>
      <sz val="9"/>
      <color indexed="12"/>
      <name val="Helv"/>
    </font>
    <font>
      <sz val="9"/>
      <color theme="0"/>
      <name val="Helv"/>
    </font>
    <font>
      <b/>
      <sz val="12"/>
      <name val="Calibri"/>
      <family val="2"/>
      <scheme val="minor"/>
    </font>
    <font>
      <b/>
      <sz val="9"/>
      <name val="Helv"/>
    </font>
    <font>
      <sz val="9"/>
      <color indexed="48"/>
      <name val="Helv"/>
    </font>
    <font>
      <sz val="9"/>
      <name val="Helv"/>
    </font>
    <font>
      <sz val="9"/>
      <color theme="9"/>
      <name val="Helv"/>
    </font>
    <font>
      <sz val="9"/>
      <color rgb="FFFF0000"/>
      <name val="Helv"/>
    </font>
    <font>
      <strike/>
      <sz val="9"/>
      <name val="Helv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12"/>
      </bottom>
      <diagonal/>
    </border>
    <border>
      <left/>
      <right style="thin">
        <color indexed="64"/>
      </right>
      <top style="medium">
        <color indexed="64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2" fontId="0" fillId="0" borderId="9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166" fontId="0" fillId="0" borderId="11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66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9" fontId="0" fillId="2" borderId="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vertical="center"/>
    </xf>
    <xf numFmtId="165" fontId="0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9" fontId="0" fillId="2" borderId="7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right" vertical="center"/>
    </xf>
    <xf numFmtId="164" fontId="0" fillId="0" borderId="0" xfId="0" applyNumberFormat="1" applyFont="1" applyFill="1" applyBorder="1" applyAlignment="1">
      <alignment horizontal="right" vertical="center"/>
    </xf>
    <xf numFmtId="165" fontId="0" fillId="4" borderId="17" xfId="0" applyNumberFormat="1" applyFont="1" applyFill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4" fontId="0" fillId="4" borderId="20" xfId="0" applyNumberFormat="1" applyFont="1" applyFill="1" applyBorder="1" applyAlignment="1">
      <alignment horizontal="center" vertical="center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2" fontId="0" fillId="0" borderId="9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66" fontId="0" fillId="0" borderId="11" xfId="0" applyNumberFormat="1" applyFont="1" applyBorder="1" applyAlignment="1" applyProtection="1">
      <alignment horizontal="center" vertical="center"/>
    </xf>
    <xf numFmtId="164" fontId="0" fillId="0" borderId="11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66" fontId="0" fillId="0" borderId="4" xfId="0" applyNumberFormat="1" applyFont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0" fillId="4" borderId="16" xfId="0" applyFont="1" applyFill="1" applyBorder="1" applyAlignment="1" applyProtection="1">
      <alignment horizontal="left" vertical="center"/>
    </xf>
    <xf numFmtId="164" fontId="0" fillId="4" borderId="20" xfId="0" applyNumberFormat="1" applyFont="1" applyFill="1" applyBorder="1" applyAlignment="1" applyProtection="1">
      <alignment horizontal="center" vertical="center"/>
    </xf>
    <xf numFmtId="165" fontId="0" fillId="4" borderId="17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8" xfId="0" applyNumberFormat="1" applyFont="1" applyFill="1" applyBorder="1" applyAlignment="1" applyProtection="1">
      <alignment horizontal="center" vertical="center"/>
    </xf>
    <xf numFmtId="0" fontId="0" fillId="2" borderId="7" xfId="0" applyNumberFormat="1" applyFont="1" applyFill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9" fontId="0" fillId="2" borderId="8" xfId="0" applyNumberFormat="1" applyFont="1" applyFill="1" applyBorder="1" applyAlignment="1" applyProtection="1">
      <alignment horizontal="center" vertical="center"/>
    </xf>
    <xf numFmtId="9" fontId="0" fillId="2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2" fontId="0" fillId="0" borderId="0" xfId="0" applyNumberFormat="1" applyFont="1" applyBorder="1" applyAlignment="1" applyProtection="1">
      <alignment horizontal="center" vertical="center"/>
    </xf>
    <xf numFmtId="9" fontId="0" fillId="0" borderId="0" xfId="1" applyFont="1" applyBorder="1" applyAlignment="1" applyProtection="1">
      <alignment horizontal="center" vertical="center"/>
    </xf>
    <xf numFmtId="164" fontId="0" fillId="0" borderId="0" xfId="0" applyNumberFormat="1" applyFont="1" applyBorder="1" applyAlignment="1" applyProtection="1">
      <alignment vertical="center"/>
    </xf>
    <xf numFmtId="2" fontId="0" fillId="0" borderId="0" xfId="0" applyNumberFormat="1" applyFont="1" applyBorder="1" applyAlignment="1" applyProtection="1">
      <alignment vertical="center"/>
    </xf>
    <xf numFmtId="164" fontId="0" fillId="0" borderId="0" xfId="0" applyNumberFormat="1" applyFont="1" applyBorder="1" applyAlignment="1" applyProtection="1">
      <alignment horizontal="right" vertical="center"/>
    </xf>
    <xf numFmtId="167" fontId="0" fillId="0" borderId="0" xfId="1" applyNumberFormat="1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" fontId="7" fillId="4" borderId="19" xfId="0" applyNumberFormat="1" applyFont="1" applyFill="1" applyBorder="1" applyAlignment="1">
      <alignment horizontal="center" vertical="center"/>
    </xf>
    <xf numFmtId="1" fontId="7" fillId="4" borderId="26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167" fontId="7" fillId="4" borderId="19" xfId="1" applyNumberFormat="1" applyFont="1" applyFill="1" applyBorder="1" applyAlignment="1">
      <alignment horizontal="center" vertical="center"/>
    </xf>
    <xf numFmtId="167" fontId="7" fillId="4" borderId="2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7" fontId="0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2" borderId="39" xfId="0" applyFont="1" applyFill="1" applyBorder="1" applyAlignment="1" applyProtection="1">
      <alignment horizontal="center" vertical="center"/>
    </xf>
    <xf numFmtId="0" fontId="0" fillId="2" borderId="4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2" fontId="7" fillId="0" borderId="14" xfId="0" applyNumberFormat="1" applyFont="1" applyBorder="1" applyAlignment="1" applyProtection="1">
      <alignment horizontal="center" vertical="center"/>
    </xf>
    <xf numFmtId="2" fontId="7" fillId="0" borderId="21" xfId="0" applyNumberFormat="1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1" fontId="7" fillId="4" borderId="19" xfId="0" applyNumberFormat="1" applyFont="1" applyFill="1" applyBorder="1" applyAlignment="1" applyProtection="1">
      <alignment horizontal="center" vertical="center"/>
    </xf>
    <xf numFmtId="1" fontId="7" fillId="4" borderId="26" xfId="0" applyNumberFormat="1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167" fontId="7" fillId="4" borderId="19" xfId="1" applyNumberFormat="1" applyFont="1" applyFill="1" applyBorder="1" applyAlignment="1" applyProtection="1">
      <alignment horizontal="center" vertical="center"/>
    </xf>
    <xf numFmtId="167" fontId="7" fillId="4" borderId="26" xfId="1" applyNumberFormat="1" applyFont="1" applyFill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1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167" fontId="0" fillId="0" borderId="0" xfId="1" applyNumberFormat="1" applyFont="1" applyBorder="1" applyAlignment="1" applyProtection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3"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rgb="FFFF8080"/>
        </patternFill>
      </fill>
    </dxf>
    <dxf>
      <fill>
        <patternFill>
          <bgColor indexed="29"/>
        </patternFill>
      </fill>
    </dxf>
    <dxf>
      <fill>
        <patternFill>
          <bgColor indexed="51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ont>
        <color auto="1"/>
      </font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90501"/>
      <rgbColor rgb="001FB714"/>
      <rgbColor rgb="000000D4"/>
      <rgbColor rgb="00FCF305"/>
      <rgbColor rgb="00E9077F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D7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50000"/>
      <rgbColor rgb="00008080"/>
      <rgbColor rgb="000000FF"/>
      <rgbColor rgb="0000CCFF"/>
      <rgbColor rgb="00CCFFFF"/>
      <rgbColor rgb="00D1FFA8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E8A5C"/>
      <rgbColor rgb="00003300"/>
      <rgbColor rgb="00333300"/>
      <rgbColor rgb="00993300"/>
      <rgbColor rgb="00993366"/>
      <rgbColor rgb="00333399"/>
      <rgbColor rgb="00333333"/>
    </indexedColors>
    <mruColors>
      <color rgb="FFFF8080"/>
      <color rgb="FFFE0A84"/>
      <color rgb="FF0000E2"/>
      <color rgb="FFFB570D"/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75" b="1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r>
              <a:rPr lang="fr-FR"/>
              <a:t>DR400 / 100 Rotax   F - G J Q E</a:t>
            </a:r>
          </a:p>
        </c:rich>
      </c:tx>
      <c:layout>
        <c:manualLayout>
          <c:xMode val="edge"/>
          <c:yMode val="edge"/>
          <c:x val="0.39359934456667833"/>
          <c:y val="3.8903668373046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58951275715164E-2"/>
          <c:y val="0.12068973332962049"/>
          <c:w val="0.88856792166578225"/>
          <c:h val="0.77718883221052315"/>
        </c:manualLayout>
      </c:layout>
      <c:scatterChart>
        <c:scatterStyle val="lineMarker"/>
        <c:varyColors val="0"/>
        <c:ser>
          <c:idx val="0"/>
          <c:order val="0"/>
          <c:tx>
            <c:v>Diagramme N et U</c:v>
          </c:tx>
          <c:spPr>
            <a:ln w="28575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'F-GJQE'!$C$68:$G$68</c:f>
              <c:numCache>
                <c:formatCode>0%</c:formatCode>
                <c:ptCount val="5"/>
                <c:pt idx="0">
                  <c:v>0.11988304093567251</c:v>
                </c:pt>
                <c:pt idx="1">
                  <c:v>0.11988304093567251</c:v>
                </c:pt>
                <c:pt idx="2">
                  <c:v>0.3</c:v>
                </c:pt>
                <c:pt idx="3">
                  <c:v>0.32982456140350874</c:v>
                </c:pt>
                <c:pt idx="4">
                  <c:v>0.32982456140350874</c:v>
                </c:pt>
              </c:numCache>
            </c:numRef>
          </c:xVal>
          <c:yVal>
            <c:numRef>
              <c:f>'F-GJQE'!$C$70:$H$70</c:f>
              <c:numCache>
                <c:formatCode>General</c:formatCode>
                <c:ptCount val="6"/>
                <c:pt idx="0">
                  <c:v>500</c:v>
                </c:pt>
                <c:pt idx="1">
                  <c:v>750</c:v>
                </c:pt>
                <c:pt idx="2">
                  <c:v>865</c:v>
                </c:pt>
                <c:pt idx="3">
                  <c:v>865</c:v>
                </c:pt>
                <c:pt idx="4">
                  <c:v>500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E4-F645-903D-0F9C1DE7A142}"/>
            </c:ext>
          </c:extLst>
        </c:ser>
        <c:ser>
          <c:idx val="2"/>
          <c:order val="1"/>
          <c:tx>
            <c:v>Avion vide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7E4-F645-903D-0F9C1DE7A142}"/>
              </c:ext>
            </c:extLst>
          </c:dPt>
          <c:xVal>
            <c:numRef>
              <c:f>'F-GJQE'!$H$75:$H$76</c:f>
              <c:numCache>
                <c:formatCode>0.0%</c:formatCode>
                <c:ptCount val="2"/>
                <c:pt idx="0">
                  <c:v>0.24093567251461986</c:v>
                </c:pt>
                <c:pt idx="1">
                  <c:v>0.24093567251461986</c:v>
                </c:pt>
              </c:numCache>
            </c:numRef>
          </c:xVal>
          <c:yVal>
            <c:numRef>
              <c:f>'F-GJQE'!$D$75:$D$76</c:f>
              <c:numCache>
                <c:formatCode>0.00</c:formatCode>
                <c:ptCount val="2"/>
                <c:pt idx="0">
                  <c:v>547</c:v>
                </c:pt>
                <c:pt idx="1">
                  <c:v>547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7E4-F645-903D-0F9C1DE7A142}"/>
            </c:ext>
          </c:extLst>
        </c:ser>
        <c:ser>
          <c:idx val="6"/>
          <c:order val="2"/>
          <c:tx>
            <c:v>Pilote</c:v>
          </c:tx>
          <c:spPr>
            <a:ln w="34925">
              <a:solidFill>
                <a:srgbClr val="006411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'F-GJQE'!$H$76:$H$77</c:f>
              <c:numCache>
                <c:formatCode>0.0%</c:formatCode>
                <c:ptCount val="2"/>
                <c:pt idx="0">
                  <c:v>0.24093567251461986</c:v>
                </c:pt>
                <c:pt idx="1">
                  <c:v>0.24076260224809165</c:v>
                </c:pt>
              </c:numCache>
            </c:numRef>
          </c:xVal>
          <c:yVal>
            <c:numRef>
              <c:f>'F-GJQE'!$D$76:$D$77</c:f>
              <c:numCache>
                <c:formatCode>0.00</c:formatCode>
                <c:ptCount val="2"/>
                <c:pt idx="0">
                  <c:v>547</c:v>
                </c:pt>
                <c:pt idx="1">
                  <c:v>642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7E4-F645-903D-0F9C1DE7A142}"/>
            </c:ext>
          </c:extLst>
        </c:ser>
        <c:ser>
          <c:idx val="7"/>
          <c:order val="3"/>
          <c:tx>
            <c:v>Copilote</c:v>
          </c:tx>
          <c:spPr>
            <a:ln w="34925">
              <a:solidFill>
                <a:srgbClr val="90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'F-GJQE'!$H$77:$H$78</c:f>
              <c:numCache>
                <c:formatCode>0.0%</c:formatCode>
                <c:ptCount val="2"/>
                <c:pt idx="0">
                  <c:v>0.24076260224809165</c:v>
                </c:pt>
                <c:pt idx="1">
                  <c:v>0.24076260224809165</c:v>
                </c:pt>
              </c:numCache>
            </c:numRef>
          </c:xVal>
          <c:yVal>
            <c:numRef>
              <c:f>'F-GJQE'!$D$77:$D$78</c:f>
              <c:numCache>
                <c:formatCode>0.00</c:formatCode>
                <c:ptCount val="2"/>
                <c:pt idx="0">
                  <c:v>642</c:v>
                </c:pt>
                <c:pt idx="1">
                  <c:v>642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7E4-F645-903D-0F9C1DE7A142}"/>
            </c:ext>
          </c:extLst>
        </c:ser>
        <c:ser>
          <c:idx val="8"/>
          <c:order val="4"/>
          <c:tx>
            <c:v>Passager Arrière + Coffre</c:v>
          </c:tx>
          <c:spPr>
            <a:ln w="34925">
              <a:solidFill>
                <a:srgbClr val="00009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'F-GJQE'!$H$78:$H$79</c:f>
              <c:numCache>
                <c:formatCode>0.0%</c:formatCode>
                <c:ptCount val="2"/>
                <c:pt idx="0">
                  <c:v>0.24076260224809165</c:v>
                </c:pt>
                <c:pt idx="1">
                  <c:v>0.24217609240492532</c:v>
                </c:pt>
              </c:numCache>
            </c:numRef>
          </c:xVal>
          <c:yVal>
            <c:numRef>
              <c:f>'F-GJQE'!$D$78:$D$79</c:f>
              <c:numCache>
                <c:formatCode>0.00</c:formatCode>
                <c:ptCount val="2"/>
                <c:pt idx="0">
                  <c:v>642</c:v>
                </c:pt>
                <c:pt idx="1">
                  <c:v>644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7E4-F645-903D-0F9C1DE7A142}"/>
            </c:ext>
          </c:extLst>
        </c:ser>
        <c:ser>
          <c:idx val="3"/>
          <c:order val="5"/>
          <c:tx>
            <c:v>Essence</c:v>
          </c:tx>
          <c:spPr>
            <a:ln w="25400">
              <a:solidFill>
                <a:srgbClr val="E9077F"/>
              </a:solidFill>
              <a:prstDash val="solid"/>
              <a:tailEnd type="triangle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E7E4-F645-903D-0F9C1DE7A142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E4-F645-903D-0F9C1DE7A14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E4-F645-903D-0F9C1DE7A142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txPr>
              <a:bodyPr/>
              <a:lstStyle/>
              <a:p>
                <a:pPr algn="ctr">
                  <a:defRPr lang="fr-FR" sz="975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'F-GJQE'!$H$80:$H$82</c:f>
              <c:numCache>
                <c:formatCode>0.0%</c:formatCode>
                <c:ptCount val="3"/>
                <c:pt idx="0">
                  <c:v>0.24217609240492532</c:v>
                </c:pt>
                <c:pt idx="1">
                  <c:v>0.24217609240492532</c:v>
                </c:pt>
                <c:pt idx="2">
                  <c:v>0.2836861707340978</c:v>
                </c:pt>
              </c:numCache>
            </c:numRef>
          </c:xVal>
          <c:yVal>
            <c:numRef>
              <c:f>'F-GJQE'!$D$80:$D$82</c:f>
              <c:numCache>
                <c:formatCode>0.00</c:formatCode>
                <c:ptCount val="3"/>
                <c:pt idx="0">
                  <c:v>644</c:v>
                </c:pt>
                <c:pt idx="1">
                  <c:v>644</c:v>
                </c:pt>
                <c:pt idx="2">
                  <c:v>716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7E4-F645-903D-0F9C1DE7A142}"/>
            </c:ext>
          </c:extLst>
        </c:ser>
        <c:ser>
          <c:idx val="4"/>
          <c:order val="6"/>
          <c:tx>
            <c:v>Total Sans Carburant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'F-GJQE'!$H$81</c:f>
              <c:numCache>
                <c:formatCode>0.0%</c:formatCode>
                <c:ptCount val="1"/>
                <c:pt idx="0">
                  <c:v>0.24217609240492532</c:v>
                </c:pt>
              </c:numCache>
            </c:numRef>
          </c:xVal>
          <c:yVal>
            <c:numRef>
              <c:f>'F-GJQE'!$D$81</c:f>
              <c:numCache>
                <c:formatCode>0.00</c:formatCode>
                <c:ptCount val="1"/>
                <c:pt idx="0">
                  <c:v>644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E7E4-F645-903D-0F9C1DE7A142}"/>
            </c:ext>
          </c:extLst>
        </c:ser>
        <c:ser>
          <c:idx val="10"/>
          <c:order val="7"/>
          <c:tx>
            <c:v>Total Général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E7E4-F645-903D-0F9C1DE7A142}"/>
              </c:ext>
            </c:extLst>
          </c:dPt>
          <c:dLbls>
            <c:dLbl>
              <c:idx val="0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E4-F645-903D-0F9C1DE7A142}"/>
                </c:ext>
              </c:extLst>
            </c:dLbl>
            <c:numFmt formatCode="0" sourceLinked="0"/>
            <c:spPr>
              <a:solidFill>
                <a:srgbClr val="FFFFFF"/>
              </a:solidFill>
              <a:ln w="3175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0.6</c:v>
                </c:pt>
              </c:numLit>
            </c:plus>
            <c:minus>
              <c:numLit>
                <c:formatCode>General</c:formatCode>
                <c:ptCount val="1"/>
                <c:pt idx="0">
                  <c:v>0.6</c:v>
                </c:pt>
              </c:numLit>
            </c:minus>
            <c:spPr>
              <a:ln w="25400">
                <a:solidFill>
                  <a:schemeClr val="bg1">
                    <a:lumMod val="65000"/>
                  </a:schemeClr>
                </a:solidFill>
                <a:prstDash val="lgDashDot"/>
              </a:ln>
            </c:spPr>
          </c:errBars>
          <c:errBars>
            <c:errDir val="y"/>
            <c:errBarType val="both"/>
            <c:errValType val="cust"/>
            <c:noEndCap val="1"/>
            <c:plus>
              <c:numRef>
                <c:f>'F-GJQE'!$D$83</c:f>
                <c:numCache>
                  <c:formatCode>General</c:formatCode>
                  <c:ptCount val="1"/>
                  <c:pt idx="0">
                    <c:v>716</c:v>
                  </c:pt>
                </c:numCache>
              </c:numRef>
            </c:plus>
            <c:minus>
              <c:numRef>
                <c:f>'F-GJQE'!$D$83</c:f>
                <c:numCache>
                  <c:formatCode>General</c:formatCode>
                  <c:ptCount val="1"/>
                  <c:pt idx="0">
                    <c:v>716</c:v>
                  </c:pt>
                </c:numCache>
              </c:numRef>
            </c:minus>
            <c:spPr>
              <a:ln w="25400">
                <a:solidFill>
                  <a:schemeClr val="bg1">
                    <a:lumMod val="65000"/>
                  </a:schemeClr>
                </a:solidFill>
                <a:prstDash val="lgDashDot"/>
              </a:ln>
            </c:spPr>
          </c:errBars>
          <c:xVal>
            <c:numRef>
              <c:f>'F-GJQE'!$H$83</c:f>
              <c:numCache>
                <c:formatCode>0.0%</c:formatCode>
                <c:ptCount val="1"/>
                <c:pt idx="0">
                  <c:v>0.2836861707340978</c:v>
                </c:pt>
              </c:numCache>
            </c:numRef>
          </c:xVal>
          <c:yVal>
            <c:numRef>
              <c:f>'F-GJQE'!$D$83</c:f>
              <c:numCache>
                <c:formatCode>0.00</c:formatCode>
                <c:ptCount val="1"/>
                <c:pt idx="0">
                  <c:v>716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E7E4-F645-903D-0F9C1DE7A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768704"/>
        <c:axId val="195770624"/>
      </c:scatterChart>
      <c:valAx>
        <c:axId val="195768704"/>
        <c:scaling>
          <c:orientation val="minMax"/>
          <c:max val="0.35000000000000003"/>
          <c:min val="0.1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fr-FR" sz="800" b="0" i="0" baseline="0">
                    <a:effectLst/>
                  </a:rPr>
                  <a:t>CG (% de C.M.A.)</a:t>
                </a:r>
                <a:endParaRPr lang="fr-FR" sz="800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333333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95770624"/>
        <c:crosses val="autoZero"/>
        <c:crossBetween val="midCat"/>
        <c:majorUnit val="2.0000000000000004E-2"/>
      </c:valAx>
      <c:valAx>
        <c:axId val="195770624"/>
        <c:scaling>
          <c:orientation val="minMax"/>
          <c:max val="900"/>
          <c:min val="5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fr-FR" sz="800"/>
                  <a:t>Masse (kg)</a:t>
                </a:r>
              </a:p>
            </c:rich>
          </c:tx>
          <c:layout>
            <c:manualLayout>
              <c:xMode val="edge"/>
              <c:yMode val="edge"/>
              <c:x val="5.7720066464429292E-3"/>
              <c:y val="0.469623431535809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95768704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r>
              <a:rPr lang="fr-FR" sz="1275" b="1" i="0" u="none" strike="noStrike" baseline="0">
                <a:effectLst/>
              </a:rPr>
              <a:t>DR400 / 140B   </a:t>
            </a:r>
            <a:r>
              <a:rPr lang="fr-FR"/>
              <a:t>F - G L</a:t>
            </a:r>
            <a:r>
              <a:rPr lang="fr-FR" baseline="0"/>
              <a:t> D I</a:t>
            </a:r>
            <a:endParaRPr lang="fr-FR"/>
          </a:p>
        </c:rich>
      </c:tx>
      <c:layout>
        <c:manualLayout>
          <c:xMode val="edge"/>
          <c:yMode val="edge"/>
          <c:x val="0.3820552966335069"/>
          <c:y val="3.8903625110521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58951275715164E-2"/>
          <c:y val="0.12068973332962049"/>
          <c:w val="0.88856792166578225"/>
          <c:h val="0.77718883221052315"/>
        </c:manualLayout>
      </c:layout>
      <c:scatterChart>
        <c:scatterStyle val="lineMarker"/>
        <c:varyColors val="0"/>
        <c:ser>
          <c:idx val="0"/>
          <c:order val="0"/>
          <c:tx>
            <c:v>Diagramme N</c:v>
          </c:tx>
          <c:spPr>
            <a:ln w="28575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'F-GLDI'!$C$69:$G$69</c:f>
              <c:numCache>
                <c:formatCode>0%</c:formatCode>
                <c:ptCount val="5"/>
                <c:pt idx="0">
                  <c:v>0.11988304093567251</c:v>
                </c:pt>
                <c:pt idx="1">
                  <c:v>0.11988304093567251</c:v>
                </c:pt>
                <c:pt idx="2">
                  <c:v>0.25029239766081873</c:v>
                </c:pt>
                <c:pt idx="3">
                  <c:v>0.32982456140350874</c:v>
                </c:pt>
                <c:pt idx="4">
                  <c:v>0.32982456140350874</c:v>
                </c:pt>
              </c:numCache>
            </c:numRef>
          </c:xVal>
          <c:yVal>
            <c:numRef>
              <c:f>'F-GLDI'!$C$71:$H$71</c:f>
              <c:numCache>
                <c:formatCode>General</c:formatCode>
                <c:ptCount val="6"/>
                <c:pt idx="0">
                  <c:v>550</c:v>
                </c:pt>
                <c:pt idx="1">
                  <c:v>750</c:v>
                </c:pt>
                <c:pt idx="2">
                  <c:v>1000</c:v>
                </c:pt>
                <c:pt idx="3">
                  <c:v>1000</c:v>
                </c:pt>
                <c:pt idx="4">
                  <c:v>550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F-9745-8850-DAE6F93F45D0}"/>
            </c:ext>
          </c:extLst>
        </c:ser>
        <c:ser>
          <c:idx val="1"/>
          <c:order val="1"/>
          <c:tx>
            <c:v>Diagramme U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'F-GLDI'!$D$69:$F$69</c:f>
              <c:numCache>
                <c:formatCode>0%</c:formatCode>
                <c:ptCount val="3"/>
                <c:pt idx="0">
                  <c:v>0.11988304093567251</c:v>
                </c:pt>
                <c:pt idx="1">
                  <c:v>0.25029239766081873</c:v>
                </c:pt>
                <c:pt idx="2">
                  <c:v>0.32982456140350874</c:v>
                </c:pt>
              </c:numCache>
            </c:numRef>
          </c:xVal>
          <c:yVal>
            <c:numRef>
              <c:f>'F-GLDI'!$D$72:$F$72</c:f>
              <c:numCache>
                <c:formatCode>General</c:formatCode>
                <c:ptCount val="3"/>
                <c:pt idx="0">
                  <c:v>750</c:v>
                </c:pt>
                <c:pt idx="1">
                  <c:v>910</c:v>
                </c:pt>
                <c:pt idx="2">
                  <c:v>910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1F-9745-8850-DAE6F93F45D0}"/>
            </c:ext>
          </c:extLst>
        </c:ser>
        <c:ser>
          <c:idx val="2"/>
          <c:order val="2"/>
          <c:tx>
            <c:v>Avion vide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B1F-9745-8850-DAE6F93F45D0}"/>
              </c:ext>
            </c:extLst>
          </c:dPt>
          <c:xVal>
            <c:numRef>
              <c:f>'F-GLDI'!$H$76:$H$77</c:f>
              <c:numCache>
                <c:formatCode>0.0%</c:formatCode>
                <c:ptCount val="2"/>
                <c:pt idx="0">
                  <c:v>0.17198830409356725</c:v>
                </c:pt>
                <c:pt idx="1">
                  <c:v>0.17198830409356725</c:v>
                </c:pt>
              </c:numCache>
            </c:numRef>
          </c:xVal>
          <c:yVal>
            <c:numRef>
              <c:f>'F-GLDI'!$D$76:$D$77</c:f>
              <c:numCache>
                <c:formatCode>0.00</c:formatCode>
                <c:ptCount val="2"/>
                <c:pt idx="0">
                  <c:v>620</c:v>
                </c:pt>
                <c:pt idx="1">
                  <c:v>620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F-9745-8850-DAE6F93F45D0}"/>
            </c:ext>
          </c:extLst>
        </c:ser>
        <c:ser>
          <c:idx val="6"/>
          <c:order val="3"/>
          <c:tx>
            <c:v>Pilote</c:v>
          </c:tx>
          <c:spPr>
            <a:ln w="25400">
              <a:solidFill>
                <a:srgbClr val="006411"/>
              </a:solidFill>
              <a:prstDash val="solid"/>
              <a:tailEnd type="triangle"/>
            </a:ln>
          </c:spPr>
          <c:marker>
            <c:symbol val="none"/>
          </c:marker>
          <c:dPt>
            <c:idx val="1"/>
            <c:bubble3D val="0"/>
            <c:spPr>
              <a:ln w="34925">
                <a:solidFill>
                  <a:srgbClr val="006411"/>
                </a:solidFill>
                <a:prstDash val="solid"/>
                <a:tailEnd type="triangle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1F-9745-8850-DAE6F93F45D0}"/>
              </c:ext>
            </c:extLst>
          </c:dPt>
          <c:xVal>
            <c:numRef>
              <c:f>'F-GLDI'!$H$77:$H$78</c:f>
              <c:numCache>
                <c:formatCode>0.0%</c:formatCode>
                <c:ptCount val="2"/>
                <c:pt idx="0">
                  <c:v>0.17198830409356725</c:v>
                </c:pt>
                <c:pt idx="1">
                  <c:v>0.18074610684013404</c:v>
                </c:pt>
              </c:numCache>
            </c:numRef>
          </c:xVal>
          <c:yVal>
            <c:numRef>
              <c:f>'F-GLDI'!$D$77:$D$78</c:f>
              <c:numCache>
                <c:formatCode>0.00</c:formatCode>
                <c:ptCount val="2"/>
                <c:pt idx="0">
                  <c:v>620</c:v>
                </c:pt>
                <c:pt idx="1">
                  <c:v>712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B1F-9745-8850-DAE6F93F45D0}"/>
            </c:ext>
          </c:extLst>
        </c:ser>
        <c:ser>
          <c:idx val="7"/>
          <c:order val="4"/>
          <c:tx>
            <c:v>Copilote</c:v>
          </c:tx>
          <c:spPr>
            <a:ln w="34925">
              <a:solidFill>
                <a:srgbClr val="90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'F-GLDI'!$H$78:$H$79</c:f>
              <c:numCache>
                <c:formatCode>0.0%</c:formatCode>
                <c:ptCount val="2"/>
                <c:pt idx="0">
                  <c:v>0.18074610684013404</c:v>
                </c:pt>
                <c:pt idx="1">
                  <c:v>0.18074610684013404</c:v>
                </c:pt>
              </c:numCache>
            </c:numRef>
          </c:xVal>
          <c:yVal>
            <c:numRef>
              <c:f>'F-GLDI'!$D$78:$D$79</c:f>
              <c:numCache>
                <c:formatCode>0.00</c:formatCode>
                <c:ptCount val="2"/>
                <c:pt idx="0">
                  <c:v>712</c:v>
                </c:pt>
                <c:pt idx="1">
                  <c:v>712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B1F-9745-8850-DAE6F93F45D0}"/>
            </c:ext>
          </c:extLst>
        </c:ser>
        <c:ser>
          <c:idx val="8"/>
          <c:order val="5"/>
          <c:tx>
            <c:v>Passagers Arrière</c:v>
          </c:tx>
          <c:spPr>
            <a:ln w="34925">
              <a:solidFill>
                <a:srgbClr val="00009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'F-GLDI'!$H$79:$H$80</c:f>
              <c:numCache>
                <c:formatCode>0.0%</c:formatCode>
                <c:ptCount val="2"/>
                <c:pt idx="0">
                  <c:v>0.18074610684013404</c:v>
                </c:pt>
                <c:pt idx="1">
                  <c:v>0.18647011046133855</c:v>
                </c:pt>
              </c:numCache>
            </c:numRef>
          </c:xVal>
          <c:yVal>
            <c:numRef>
              <c:f>'F-GLDI'!$D$79:$D$80</c:f>
              <c:numCache>
                <c:formatCode>0.00</c:formatCode>
                <c:ptCount val="2"/>
                <c:pt idx="0">
                  <c:v>712</c:v>
                </c:pt>
                <c:pt idx="1">
                  <c:v>720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B1F-9745-8850-DAE6F93F45D0}"/>
            </c:ext>
          </c:extLst>
        </c:ser>
        <c:ser>
          <c:idx val="9"/>
          <c:order val="6"/>
          <c:tx>
            <c:v>Soute</c:v>
          </c:tx>
          <c:spPr>
            <a:ln w="34925">
              <a:solidFill>
                <a:srgbClr val="80808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'F-GLDI'!$H$80:$H$81</c:f>
              <c:numCache>
                <c:formatCode>0.0%</c:formatCode>
                <c:ptCount val="2"/>
                <c:pt idx="0">
                  <c:v>0.18647011046133855</c:v>
                </c:pt>
                <c:pt idx="1">
                  <c:v>0.18903144287311077</c:v>
                </c:pt>
              </c:numCache>
            </c:numRef>
          </c:xVal>
          <c:yVal>
            <c:numRef>
              <c:f>'F-GLDI'!$D$80:$D$81</c:f>
              <c:numCache>
                <c:formatCode>0.00</c:formatCode>
                <c:ptCount val="2"/>
                <c:pt idx="0">
                  <c:v>720</c:v>
                </c:pt>
                <c:pt idx="1">
                  <c:v>722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B1F-9745-8850-DAE6F93F45D0}"/>
            </c:ext>
          </c:extLst>
        </c:ser>
        <c:ser>
          <c:idx val="4"/>
          <c:order val="7"/>
          <c:tx>
            <c:v>Essence Secondaire</c:v>
          </c:tx>
          <c:spPr>
            <a:ln w="25400">
              <a:solidFill>
                <a:srgbClr val="00B0F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'F-GLDI'!$H$81:$H$83</c:f>
              <c:numCache>
                <c:formatCode>0.0%</c:formatCode>
                <c:ptCount val="3"/>
                <c:pt idx="0">
                  <c:v>0.18903144287311077</c:v>
                </c:pt>
                <c:pt idx="1">
                  <c:v>0.18903144287311077</c:v>
                </c:pt>
                <c:pt idx="2">
                  <c:v>0.18903144287311077</c:v>
                </c:pt>
              </c:numCache>
            </c:numRef>
          </c:xVal>
          <c:yVal>
            <c:numRef>
              <c:f>'F-GLDI'!$D$81:$D$83</c:f>
              <c:numCache>
                <c:formatCode>0.00</c:formatCode>
                <c:ptCount val="3"/>
                <c:pt idx="0">
                  <c:v>722</c:v>
                </c:pt>
                <c:pt idx="1">
                  <c:v>722</c:v>
                </c:pt>
                <c:pt idx="2">
                  <c:v>722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B1F-9745-8850-DAE6F93F45D0}"/>
            </c:ext>
          </c:extLst>
        </c:ser>
        <c:ser>
          <c:idx val="3"/>
          <c:order val="8"/>
          <c:tx>
            <c:v>Essence Principal</c:v>
          </c:tx>
          <c:spPr>
            <a:ln w="25400">
              <a:solidFill>
                <a:srgbClr val="E9077F"/>
              </a:solidFill>
              <a:prstDash val="solid"/>
              <a:tailEnd type="triangle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B1F-9745-8850-DAE6F93F45D0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0-4C2F-A5E3-80467A8DE5FD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  <c:txPr>
                <a:bodyPr/>
                <a:lstStyle/>
                <a:p>
                  <a:pPr algn="ctr">
                    <a:defRPr lang="fr-FR" sz="975" b="0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txPr>
              <a:bodyPr/>
              <a:lstStyle/>
              <a:p>
                <a:pPr algn="ctr">
                  <a:defRPr lang="fr-FR" sz="975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'F-GLDI'!$H$83:$H$84</c:f>
              <c:numCache>
                <c:formatCode>0.0%</c:formatCode>
                <c:ptCount val="2"/>
                <c:pt idx="0">
                  <c:v>0.18903144287311077</c:v>
                </c:pt>
                <c:pt idx="1">
                  <c:v>0.23509034693573674</c:v>
                </c:pt>
              </c:numCache>
            </c:numRef>
          </c:xVal>
          <c:yVal>
            <c:numRef>
              <c:f>'F-GLDI'!$D$83:$D$84</c:f>
              <c:numCache>
                <c:formatCode>0.00</c:formatCode>
                <c:ptCount val="2"/>
                <c:pt idx="0">
                  <c:v>722</c:v>
                </c:pt>
                <c:pt idx="1">
                  <c:v>801.2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B1F-9745-8850-DAE6F93F45D0}"/>
            </c:ext>
          </c:extLst>
        </c:ser>
        <c:ser>
          <c:idx val="5"/>
          <c:order val="9"/>
          <c:tx>
            <c:v>Total Sans Carburant</c:v>
          </c:tx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bg1">
                    <a:lumMod val="75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610-4C2F-A5E3-80467A8DE5FD}"/>
              </c:ext>
            </c:extLst>
          </c:dPt>
          <c:xVal>
            <c:numRef>
              <c:f>'F-GLDI'!$H$82</c:f>
              <c:numCache>
                <c:formatCode>0.0%</c:formatCode>
                <c:ptCount val="1"/>
                <c:pt idx="0">
                  <c:v>0.18903144287311077</c:v>
                </c:pt>
              </c:numCache>
            </c:numRef>
          </c:xVal>
          <c:yVal>
            <c:numRef>
              <c:f>'F-GLDI'!$D$82</c:f>
              <c:numCache>
                <c:formatCode>0.00</c:formatCode>
                <c:ptCount val="1"/>
                <c:pt idx="0">
                  <c:v>722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610-4C2F-A5E3-80467A8DE5FD}"/>
            </c:ext>
          </c:extLst>
        </c:ser>
        <c:ser>
          <c:idx val="10"/>
          <c:order val="10"/>
          <c:tx>
            <c:v>Total Général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EB1F-9745-8850-DAE6F93F45D0}"/>
              </c:ext>
            </c:extLst>
          </c:dPt>
          <c:dLbls>
            <c:numFmt formatCode="0" sourceLinked="0"/>
            <c:spPr>
              <a:solidFill>
                <a:srgbClr val="FFFFFF"/>
              </a:solidFill>
              <a:ln w="3175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6</c:v>
                </c:pt>
              </c:numLit>
            </c:plus>
            <c:minus>
              <c:numLit>
                <c:formatCode>General</c:formatCode>
                <c:ptCount val="1"/>
                <c:pt idx="0">
                  <c:v>6</c:v>
                </c:pt>
              </c:numLit>
            </c:minus>
            <c:spPr>
              <a:ln w="25400">
                <a:solidFill>
                  <a:schemeClr val="bg1">
                    <a:lumMod val="65000"/>
                  </a:schemeClr>
                </a:solidFill>
                <a:prstDash val="lgDashDot"/>
              </a:ln>
            </c:spPr>
          </c:errBars>
          <c:errBars>
            <c:errDir val="y"/>
            <c:errBarType val="both"/>
            <c:errValType val="cust"/>
            <c:noEndCap val="1"/>
            <c:plus>
              <c:numRef>
                <c:f>'F-GLDI'!$D$85</c:f>
                <c:numCache>
                  <c:formatCode>General</c:formatCode>
                  <c:ptCount val="1"/>
                  <c:pt idx="0">
                    <c:v>801.2</c:v>
                  </c:pt>
                </c:numCache>
              </c:numRef>
            </c:plus>
            <c:minus>
              <c:numRef>
                <c:f>'F-GLDI'!$D$85</c:f>
                <c:numCache>
                  <c:formatCode>General</c:formatCode>
                  <c:ptCount val="1"/>
                  <c:pt idx="0">
                    <c:v>801.2</c:v>
                  </c:pt>
                </c:numCache>
              </c:numRef>
            </c:minus>
            <c:spPr>
              <a:ln w="25400">
                <a:solidFill>
                  <a:schemeClr val="bg1">
                    <a:lumMod val="65000"/>
                  </a:schemeClr>
                </a:solidFill>
                <a:prstDash val="lgDashDot"/>
              </a:ln>
            </c:spPr>
          </c:errBars>
          <c:xVal>
            <c:numRef>
              <c:f>'F-GLDI'!$H$85</c:f>
              <c:numCache>
                <c:formatCode>0.0%</c:formatCode>
                <c:ptCount val="1"/>
                <c:pt idx="0">
                  <c:v>0.23509034693573674</c:v>
                </c:pt>
              </c:numCache>
            </c:numRef>
          </c:xVal>
          <c:yVal>
            <c:numRef>
              <c:f>'F-GLDI'!$D$85</c:f>
              <c:numCache>
                <c:formatCode>0.00</c:formatCode>
                <c:ptCount val="1"/>
                <c:pt idx="0">
                  <c:v>801.2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B1F-9745-8850-DAE6F93F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939328"/>
        <c:axId val="195515520"/>
      </c:scatterChart>
      <c:valAx>
        <c:axId val="195939328"/>
        <c:scaling>
          <c:orientation val="minMax"/>
          <c:max val="0.35000000000000003"/>
          <c:min val="0.1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fr-FR" sz="800"/>
                  <a:t>CG (% de C.M.A.)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333333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95515520"/>
        <c:crosses val="autoZero"/>
        <c:crossBetween val="midCat"/>
        <c:majorUnit val="2.0000000000000004E-2"/>
      </c:valAx>
      <c:valAx>
        <c:axId val="195515520"/>
        <c:scaling>
          <c:orientation val="minMax"/>
          <c:max val="1050"/>
          <c:min val="60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fr-FR" sz="800"/>
                  <a:t>Masse (kg)</a:t>
                </a:r>
              </a:p>
            </c:rich>
          </c:tx>
          <c:layout>
            <c:manualLayout>
              <c:xMode val="edge"/>
              <c:yMode val="edge"/>
              <c:x val="5.7720066464429292E-3"/>
              <c:y val="0.469623431535809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95939328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r>
              <a:rPr lang="fr-FR" sz="1275" b="1" i="0" u="none" strike="noStrike" baseline="0">
                <a:effectLst/>
              </a:rPr>
              <a:t>D140 R   </a:t>
            </a:r>
            <a:r>
              <a:rPr lang="fr-FR"/>
              <a:t>F - H Z E V</a:t>
            </a:r>
          </a:p>
        </c:rich>
      </c:tx>
      <c:layout>
        <c:manualLayout>
          <c:xMode val="edge"/>
          <c:yMode val="edge"/>
          <c:x val="0.3820552966335069"/>
          <c:y val="3.8903625110521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58951275715164E-2"/>
          <c:y val="0.12068973332962049"/>
          <c:w val="0.88856792166578225"/>
          <c:h val="0.77718883221052315"/>
        </c:manualLayout>
      </c:layout>
      <c:scatterChart>
        <c:scatterStyle val="lineMarker"/>
        <c:varyColors val="0"/>
        <c:ser>
          <c:idx val="0"/>
          <c:order val="0"/>
          <c:tx>
            <c:v>Diagramme N</c:v>
          </c:tx>
          <c:spPr>
            <a:ln w="28575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'F-HZEV Roues'!$C$70:$F$70</c:f>
              <c:numCache>
                <c:formatCode>0%</c:formatCode>
                <c:ptCount val="4"/>
                <c:pt idx="0">
                  <c:v>0.18</c:v>
                </c:pt>
                <c:pt idx="1">
                  <c:v>0.18</c:v>
                </c:pt>
                <c:pt idx="2">
                  <c:v>0.34</c:v>
                </c:pt>
                <c:pt idx="3">
                  <c:v>0.34</c:v>
                </c:pt>
              </c:numCache>
            </c:numRef>
          </c:xVal>
          <c:yVal>
            <c:numRef>
              <c:f>'F-HZEV Roues'!$C$72:$G$72</c:f>
              <c:numCache>
                <c:formatCode>General</c:formatCode>
                <c:ptCount val="5"/>
                <c:pt idx="0">
                  <c:v>600</c:v>
                </c:pt>
                <c:pt idx="1">
                  <c:v>1200</c:v>
                </c:pt>
                <c:pt idx="2">
                  <c:v>1200</c:v>
                </c:pt>
                <c:pt idx="3">
                  <c:v>600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1F-9745-8850-DAE6F93F45D0}"/>
            </c:ext>
          </c:extLst>
        </c:ser>
        <c:ser>
          <c:idx val="2"/>
          <c:order val="1"/>
          <c:tx>
            <c:v>Avion vide</c:v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/>
              </a:solidFill>
              <a:ln>
                <a:solidFill>
                  <a:srgbClr val="333333"/>
                </a:solidFill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B1F-9745-8850-DAE6F93F45D0}"/>
              </c:ext>
            </c:extLst>
          </c:dPt>
          <c:xVal>
            <c:numRef>
              <c:f>'F-HZEV Roues'!$H$76:$H$77</c:f>
              <c:numCache>
                <c:formatCode>0.0%</c:formatCode>
                <c:ptCount val="2"/>
                <c:pt idx="0">
                  <c:v>0.20449999999999999</c:v>
                </c:pt>
                <c:pt idx="1">
                  <c:v>0.20449999999999999</c:v>
                </c:pt>
              </c:numCache>
            </c:numRef>
          </c:xVal>
          <c:yVal>
            <c:numRef>
              <c:f>'F-HZEV Roues'!$D$76:$D$77</c:f>
              <c:numCache>
                <c:formatCode>0.00</c:formatCode>
                <c:ptCount val="2"/>
                <c:pt idx="0">
                  <c:v>697.6</c:v>
                </c:pt>
                <c:pt idx="1">
                  <c:v>697.6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B1F-9745-8850-DAE6F93F45D0}"/>
            </c:ext>
          </c:extLst>
        </c:ser>
        <c:ser>
          <c:idx val="6"/>
          <c:order val="2"/>
          <c:tx>
            <c:v>Pilote</c:v>
          </c:tx>
          <c:spPr>
            <a:ln w="25400">
              <a:solidFill>
                <a:srgbClr val="006411"/>
              </a:solidFill>
              <a:prstDash val="solid"/>
              <a:tailEnd type="triangle"/>
            </a:ln>
          </c:spPr>
          <c:marker>
            <c:symbol val="none"/>
          </c:marker>
          <c:dPt>
            <c:idx val="1"/>
            <c:bubble3D val="0"/>
            <c:spPr>
              <a:ln w="34925">
                <a:solidFill>
                  <a:srgbClr val="006411"/>
                </a:solidFill>
                <a:prstDash val="solid"/>
                <a:tailEnd type="triangle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1F-9745-8850-DAE6F93F45D0}"/>
              </c:ext>
            </c:extLst>
          </c:dPt>
          <c:xVal>
            <c:numRef>
              <c:f>'F-HZEV Roues'!$H$77:$H$78</c:f>
              <c:numCache>
                <c:formatCode>0.0%</c:formatCode>
                <c:ptCount val="2"/>
                <c:pt idx="0">
                  <c:v>0.20449999999999999</c:v>
                </c:pt>
                <c:pt idx="1">
                  <c:v>0.20635780974009588</c:v>
                </c:pt>
              </c:numCache>
            </c:numRef>
          </c:xVal>
          <c:yVal>
            <c:numRef>
              <c:f>'F-HZEV Roues'!$D$77:$D$78</c:f>
              <c:numCache>
                <c:formatCode>0.00</c:formatCode>
                <c:ptCount val="2"/>
                <c:pt idx="0">
                  <c:v>697.6</c:v>
                </c:pt>
                <c:pt idx="1">
                  <c:v>792.6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B1F-9745-8850-DAE6F93F45D0}"/>
            </c:ext>
          </c:extLst>
        </c:ser>
        <c:ser>
          <c:idx val="7"/>
          <c:order val="3"/>
          <c:tx>
            <c:v>Copilote</c:v>
          </c:tx>
          <c:spPr>
            <a:ln w="34925">
              <a:solidFill>
                <a:srgbClr val="90000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'F-HZEV Roues'!$H$78:$H$79</c:f>
              <c:numCache>
                <c:formatCode>0.0%</c:formatCode>
                <c:ptCount val="2"/>
                <c:pt idx="0">
                  <c:v>0.20635780974009588</c:v>
                </c:pt>
                <c:pt idx="1">
                  <c:v>0.20639214699219732</c:v>
                </c:pt>
              </c:numCache>
            </c:numRef>
          </c:xVal>
          <c:yVal>
            <c:numRef>
              <c:f>'F-HZEV Roues'!$D$78:$D$79</c:f>
              <c:numCache>
                <c:formatCode>0.00</c:formatCode>
                <c:ptCount val="2"/>
                <c:pt idx="0">
                  <c:v>792.6</c:v>
                </c:pt>
                <c:pt idx="1">
                  <c:v>794.6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B1F-9745-8850-DAE6F93F45D0}"/>
            </c:ext>
          </c:extLst>
        </c:ser>
        <c:ser>
          <c:idx val="8"/>
          <c:order val="4"/>
          <c:tx>
            <c:v>Passagers Arrière</c:v>
          </c:tx>
          <c:spPr>
            <a:ln w="34925">
              <a:solidFill>
                <a:srgbClr val="00009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'F-HZEV Roues'!$H$79:$H$80</c:f>
              <c:numCache>
                <c:formatCode>0.0%</c:formatCode>
                <c:ptCount val="2"/>
                <c:pt idx="0">
                  <c:v>0.20639214699219732</c:v>
                </c:pt>
                <c:pt idx="1">
                  <c:v>0.2106145028656865</c:v>
                </c:pt>
              </c:numCache>
            </c:numRef>
          </c:xVal>
          <c:yVal>
            <c:numRef>
              <c:f>'F-HZEV Roues'!$D$79:$D$80</c:f>
              <c:numCache>
                <c:formatCode>0.00</c:formatCode>
                <c:ptCount val="2"/>
                <c:pt idx="0">
                  <c:v>794.6</c:v>
                </c:pt>
                <c:pt idx="1">
                  <c:v>802.6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B1F-9745-8850-DAE6F93F45D0}"/>
            </c:ext>
          </c:extLst>
        </c:ser>
        <c:ser>
          <c:idx val="1"/>
          <c:order val="5"/>
          <c:tx>
            <c:v>Soute Avant</c:v>
          </c:tx>
          <c:spPr>
            <a:ln w="34925">
              <a:tailEnd type="triangle"/>
            </a:ln>
          </c:spPr>
          <c:marker>
            <c:symbol val="none"/>
          </c:marker>
          <c:xVal>
            <c:numRef>
              <c:f>'F-HZEV Roues'!$H$80:$H$81</c:f>
              <c:numCache>
                <c:formatCode>0.0%</c:formatCode>
                <c:ptCount val="2"/>
                <c:pt idx="0">
                  <c:v>0.2106145028656865</c:v>
                </c:pt>
                <c:pt idx="1">
                  <c:v>0.2106145028656865</c:v>
                </c:pt>
              </c:numCache>
            </c:numRef>
          </c:xVal>
          <c:yVal>
            <c:numRef>
              <c:f>'F-HZEV Roues'!$D$80:$D$81</c:f>
              <c:numCache>
                <c:formatCode>0.00</c:formatCode>
                <c:ptCount val="2"/>
                <c:pt idx="0">
                  <c:v>802.6</c:v>
                </c:pt>
                <c:pt idx="1">
                  <c:v>802.6</c:v>
                </c:pt>
              </c:numCache>
            </c:numRef>
          </c:yVal>
          <c:smooth val="0"/>
        </c:ser>
        <c:ser>
          <c:idx val="9"/>
          <c:order val="6"/>
          <c:tx>
            <c:v>Soute Arrière</c:v>
          </c:tx>
          <c:spPr>
            <a:ln w="34925" cmpd="sng">
              <a:solidFill>
                <a:srgbClr val="80808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'F-HZEV Roues'!$H$81:$H$82</c:f>
              <c:numCache>
                <c:formatCode>0.0%</c:formatCode>
                <c:ptCount val="2"/>
                <c:pt idx="0">
                  <c:v>0.2106145028656865</c:v>
                </c:pt>
                <c:pt idx="1">
                  <c:v>0.2106145028656865</c:v>
                </c:pt>
              </c:numCache>
            </c:numRef>
          </c:xVal>
          <c:yVal>
            <c:numRef>
              <c:f>'F-HZEV Roues'!$D$81:$D$82</c:f>
              <c:numCache>
                <c:formatCode>0.00</c:formatCode>
                <c:ptCount val="2"/>
                <c:pt idx="0">
                  <c:v>802.6</c:v>
                </c:pt>
                <c:pt idx="1">
                  <c:v>802.6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B1F-9745-8850-DAE6F93F45D0}"/>
            </c:ext>
          </c:extLst>
        </c:ser>
        <c:ser>
          <c:idx val="4"/>
          <c:order val="7"/>
          <c:tx>
            <c:v>Essence Arrière</c:v>
          </c:tx>
          <c:spPr>
            <a:ln w="25400">
              <a:solidFill>
                <a:srgbClr val="00B0F0"/>
              </a:solidFill>
              <a:prstDash val="solid"/>
              <a:tailEnd type="triangle"/>
            </a:ln>
          </c:spPr>
          <c:marker>
            <c:symbol val="none"/>
          </c:marker>
          <c:xVal>
            <c:numRef>
              <c:f>'F-HZEV Roues'!$H$82:$H$84</c:f>
              <c:numCache>
                <c:formatCode>0.0%</c:formatCode>
                <c:ptCount val="3"/>
                <c:pt idx="0">
                  <c:v>0.2106145028656865</c:v>
                </c:pt>
                <c:pt idx="1">
                  <c:v>0.2106145028656865</c:v>
                </c:pt>
                <c:pt idx="2">
                  <c:v>0.2570265565721937</c:v>
                </c:pt>
              </c:numCache>
            </c:numRef>
          </c:xVal>
          <c:yVal>
            <c:numRef>
              <c:f>'F-HZEV Roues'!$D$82:$D$84</c:f>
              <c:numCache>
                <c:formatCode>0.00</c:formatCode>
                <c:ptCount val="3"/>
                <c:pt idx="0">
                  <c:v>802.6</c:v>
                </c:pt>
                <c:pt idx="1">
                  <c:v>802.6</c:v>
                </c:pt>
                <c:pt idx="2">
                  <c:v>896.2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EB1F-9745-8850-DAE6F93F45D0}"/>
            </c:ext>
          </c:extLst>
        </c:ser>
        <c:ser>
          <c:idx val="3"/>
          <c:order val="8"/>
          <c:tx>
            <c:v>Essence Avant</c:v>
          </c:tx>
          <c:spPr>
            <a:ln w="25400">
              <a:solidFill>
                <a:srgbClr val="E9077F"/>
              </a:solidFill>
              <a:prstDash val="solid"/>
              <a:tailEnd type="triangle"/>
            </a:ln>
          </c:spPr>
          <c:marker>
            <c:symbol val="none"/>
          </c:marker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EB1F-9745-8850-DAE6F93F45D0}"/>
              </c:ext>
            </c:extLst>
          </c:dPt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07-4CC8-8BE0-05011C173094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>
                  <a:solidFill>
                    <a:schemeClr val="bg1">
                      <a:lumMod val="50000"/>
                    </a:schemeClr>
                  </a:solidFill>
                </a:ln>
              </c:spPr>
              <c:txPr>
                <a:bodyPr/>
                <a:lstStyle/>
                <a:p>
                  <a:pPr algn="ctr">
                    <a:defRPr lang="fr-FR" sz="975" b="0" i="0" u="none" strike="noStrike" kern="1200" baseline="0">
                      <a:solidFill>
                        <a:sysClr val="window" lastClr="FFFFFF">
                          <a:lumMod val="50000"/>
                        </a:sys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%" sourceLinked="0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txPr>
              <a:bodyPr/>
              <a:lstStyle/>
              <a:p>
                <a:pPr algn="ctr">
                  <a:defRPr lang="fr-FR" sz="975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'F-HZEV Roues'!$H$84:$H$85</c:f>
              <c:numCache>
                <c:formatCode>0.0%</c:formatCode>
                <c:ptCount val="2"/>
                <c:pt idx="0">
                  <c:v>0.2570265565721937</c:v>
                </c:pt>
                <c:pt idx="1">
                  <c:v>0.22115213319458896</c:v>
                </c:pt>
              </c:numCache>
            </c:numRef>
          </c:xVal>
          <c:yVal>
            <c:numRef>
              <c:f>'F-HZEV Roues'!$D$84:$D$85</c:f>
              <c:numCache>
                <c:formatCode>0.00</c:formatCode>
                <c:ptCount val="2"/>
                <c:pt idx="0">
                  <c:v>896.2</c:v>
                </c:pt>
                <c:pt idx="1">
                  <c:v>961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EB1F-9745-8850-DAE6F93F45D0}"/>
            </c:ext>
          </c:extLst>
        </c:ser>
        <c:ser>
          <c:idx val="5"/>
          <c:order val="9"/>
          <c:tx>
            <c:v>Total Sans Carburant</c:v>
          </c:tx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bg1">
                    <a:lumMod val="75000"/>
                  </a:schemeClr>
                </a:solidFill>
                <a:ln>
                  <a:solidFill>
                    <a:schemeClr val="tx1"/>
                  </a:solidFill>
                </a:ln>
              </c:spPr>
            </c:marker>
            <c:bubble3D val="0"/>
            <c:spPr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507-4CC8-8BE0-05011C173094}"/>
              </c:ext>
            </c:extLst>
          </c:dPt>
          <c:xVal>
            <c:numRef>
              <c:f>'F-HZEV Roues'!$H$83</c:f>
              <c:numCache>
                <c:formatCode>0.0%</c:formatCode>
                <c:ptCount val="1"/>
                <c:pt idx="0">
                  <c:v>0.2106145028656865</c:v>
                </c:pt>
              </c:numCache>
            </c:numRef>
          </c:xVal>
          <c:yVal>
            <c:numRef>
              <c:f>'F-HZEV Roues'!$D$83</c:f>
              <c:numCache>
                <c:formatCode>0.00</c:formatCode>
                <c:ptCount val="1"/>
                <c:pt idx="0">
                  <c:v>802.6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F507-4CC8-8BE0-05011C173094}"/>
            </c:ext>
          </c:extLst>
        </c:ser>
        <c:ser>
          <c:idx val="10"/>
          <c:order val="10"/>
          <c:tx>
            <c:v>Total Général</c:v>
          </c:tx>
          <c:spPr>
            <a:ln w="12700">
              <a:noFill/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noFill/>
                <a:prstDash val="solid"/>
              </a:ln>
            </c:spPr>
          </c:marke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E-EB1F-9745-8850-DAE6F93F45D0}"/>
              </c:ext>
            </c:extLst>
          </c:dPt>
          <c:dLbls>
            <c:numFmt formatCode="0" sourceLinked="0"/>
            <c:spPr>
              <a:solidFill>
                <a:srgbClr val="FFFFFF"/>
              </a:solidFill>
              <a:ln w="3175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chemeClr val="bg1">
                        <a:lumMod val="50000"/>
                      </a:schemeClr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x"/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6</c:v>
                </c:pt>
              </c:numLit>
            </c:plus>
            <c:minus>
              <c:numLit>
                <c:formatCode>General</c:formatCode>
                <c:ptCount val="1"/>
                <c:pt idx="0">
                  <c:v>6</c:v>
                </c:pt>
              </c:numLit>
            </c:minus>
            <c:spPr>
              <a:ln w="25400">
                <a:solidFill>
                  <a:schemeClr val="bg1">
                    <a:lumMod val="65000"/>
                  </a:schemeClr>
                </a:solidFill>
                <a:prstDash val="lgDashDot"/>
              </a:ln>
            </c:spPr>
          </c:errBars>
          <c:errBars>
            <c:errDir val="y"/>
            <c:errBarType val="both"/>
            <c:errValType val="cust"/>
            <c:noEndCap val="1"/>
            <c:plus>
              <c:numRef>
                <c:f>'F-HZEV Roues'!$D$86</c:f>
                <c:numCache>
                  <c:formatCode>General</c:formatCode>
                  <c:ptCount val="1"/>
                  <c:pt idx="0">
                    <c:v>961</c:v>
                  </c:pt>
                </c:numCache>
              </c:numRef>
            </c:plus>
            <c:minus>
              <c:numRef>
                <c:f>'F-HZEV Roues'!$D$86</c:f>
                <c:numCache>
                  <c:formatCode>General</c:formatCode>
                  <c:ptCount val="1"/>
                  <c:pt idx="0">
                    <c:v>961</c:v>
                  </c:pt>
                </c:numCache>
              </c:numRef>
            </c:minus>
            <c:spPr>
              <a:ln w="25400">
                <a:solidFill>
                  <a:schemeClr val="bg1">
                    <a:lumMod val="65000"/>
                  </a:schemeClr>
                </a:solidFill>
                <a:prstDash val="lgDashDot"/>
              </a:ln>
            </c:spPr>
          </c:errBars>
          <c:xVal>
            <c:numRef>
              <c:f>'F-HZEV Roues'!$H$86</c:f>
              <c:numCache>
                <c:formatCode>0.0%</c:formatCode>
                <c:ptCount val="1"/>
                <c:pt idx="0">
                  <c:v>0.22115213319458896</c:v>
                </c:pt>
              </c:numCache>
            </c:numRef>
          </c:xVal>
          <c:yVal>
            <c:numRef>
              <c:f>'F-HZEV Roues'!$D$86</c:f>
              <c:numCache>
                <c:formatCode>0.00</c:formatCode>
                <c:ptCount val="1"/>
                <c:pt idx="0">
                  <c:v>961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EB1F-9745-8850-DAE6F93F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014848"/>
        <c:axId val="196016768"/>
      </c:scatterChart>
      <c:valAx>
        <c:axId val="196014848"/>
        <c:scaling>
          <c:orientation val="minMax"/>
          <c:max val="0.35000000000000003"/>
          <c:min val="0.17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/>
                </a:pPr>
                <a:r>
                  <a:rPr lang="fr-FR" sz="800"/>
                  <a:t>CG (% de C.M.A.)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333333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96016768"/>
        <c:crosses val="autoZero"/>
        <c:crossBetween val="midCat"/>
        <c:majorUnit val="2.0000000000000004E-2"/>
      </c:valAx>
      <c:valAx>
        <c:axId val="196016768"/>
        <c:scaling>
          <c:orientation val="minMax"/>
          <c:max val="1250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800"/>
                </a:pPr>
                <a:r>
                  <a:rPr lang="fr-FR" sz="800"/>
                  <a:t>Masse (kg)</a:t>
                </a:r>
              </a:p>
            </c:rich>
          </c:tx>
          <c:layout>
            <c:manualLayout>
              <c:xMode val="edge"/>
              <c:yMode val="edge"/>
              <c:x val="5.7720066464429292E-3"/>
              <c:y val="0.469623431535809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fr-FR"/>
          </a:p>
        </c:txPr>
        <c:crossAx val="196014848"/>
        <c:crosses val="autoZero"/>
        <c:crossBetween val="midCat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ysClr val="windowText" lastClr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14</xdr:row>
      <xdr:rowOff>0</xdr:rowOff>
    </xdr:from>
    <xdr:to>
      <xdr:col>10</xdr:col>
      <xdr:colOff>0</xdr:colOff>
      <xdr:row>59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0.77633</cdr:x>
      <cdr:y>0.16318</cdr:y>
    </cdr:from>
    <cdr:to>
      <cdr:x>0.8961</cdr:x>
      <cdr:y>0.18146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124405" y="1190581"/>
          <a:ext cx="790581" cy="1333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solid"/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800" b="1"/>
            <a:t>Categorie N et U</a:t>
          </a:r>
        </a:p>
      </cdr:txBody>
    </cdr:sp>
  </cdr:relSizeAnchor>
  <cdr:relSizeAnchor xmlns:cdr="http://schemas.openxmlformats.org/drawingml/2006/chartDrawing">
    <cdr:from>
      <cdr:x>0.0077</cdr:x>
      <cdr:y>0.00696</cdr:y>
    </cdr:from>
    <cdr:to>
      <cdr:x>0.30784</cdr:x>
      <cdr:y>0.09574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81172" cy="6477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90501" mc:Ignorable="a14" a14:legacySpreadsheetColorIndex="1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F90501"/>
              </a:solidFill>
              <a:latin typeface="Helv"/>
            </a:rPr>
            <a:t>Attention</a:t>
          </a:r>
          <a:r>
            <a:rPr lang="fr-FR" sz="1000" b="1" i="0" u="none" strike="noStrike" baseline="0">
              <a:solidFill>
                <a:srgbClr val="F90501"/>
              </a:solidFill>
              <a:latin typeface="Helv"/>
            </a:rPr>
            <a:t> :</a:t>
          </a:r>
        </a:p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F90501"/>
              </a:solidFill>
              <a:latin typeface="Helv"/>
            </a:rPr>
            <a:t>L'étude de centrage, préconisée dans le manuel de vol, reste le seul document officiel.</a:t>
          </a:r>
          <a:endParaRPr lang="fr-FR" sz="1000" b="1" i="0" u="sng" strike="noStrike" baseline="0">
            <a:solidFill>
              <a:srgbClr val="F90501"/>
            </a:solidFill>
            <a:latin typeface="Helv"/>
          </a:endParaRPr>
        </a:p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15</xdr:row>
      <xdr:rowOff>0</xdr:rowOff>
    </xdr:from>
    <xdr:to>
      <xdr:col>10</xdr:col>
      <xdr:colOff>0</xdr:colOff>
      <xdr:row>60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0.68687</cdr:x>
      <cdr:y>0.18015</cdr:y>
    </cdr:from>
    <cdr:to>
      <cdr:x>0.77489</cdr:x>
      <cdr:y>0.20104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533908" y="1314423"/>
          <a:ext cx="581005" cy="15241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solid"/>
        </a:ln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fr-FR" sz="800" b="1"/>
            <a:t>Categorie N</a:t>
          </a:r>
        </a:p>
      </cdr:txBody>
    </cdr:sp>
  </cdr:relSizeAnchor>
  <cdr:relSizeAnchor xmlns:cdr="http://schemas.openxmlformats.org/drawingml/2006/chartDrawing">
    <cdr:from>
      <cdr:x>0.68735</cdr:x>
      <cdr:y>0.33595</cdr:y>
    </cdr:from>
    <cdr:to>
      <cdr:x>0.77537</cdr:x>
      <cdr:y>0.35683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37076" y="2451123"/>
          <a:ext cx="581005" cy="1523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solid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Categorie U</a:t>
          </a:r>
        </a:p>
      </cdr:txBody>
    </cdr:sp>
  </cdr:relSizeAnchor>
  <cdr:relSizeAnchor xmlns:cdr="http://schemas.openxmlformats.org/drawingml/2006/chartDrawing">
    <cdr:from>
      <cdr:x>0.0077</cdr:x>
      <cdr:y>0.00696</cdr:y>
    </cdr:from>
    <cdr:to>
      <cdr:x>0.30784</cdr:x>
      <cdr:y>0.09574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81172" cy="6477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90501" mc:Ignorable="a14" a14:legacySpreadsheetColorIndex="1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F90501"/>
              </a:solidFill>
              <a:latin typeface="Helv"/>
            </a:rPr>
            <a:t>Attention</a:t>
          </a:r>
          <a:r>
            <a:rPr lang="fr-FR" sz="1000" b="1" i="0" u="none" strike="noStrike" baseline="0">
              <a:solidFill>
                <a:srgbClr val="F90501"/>
              </a:solidFill>
              <a:latin typeface="Helv"/>
            </a:rPr>
            <a:t> :</a:t>
          </a:r>
        </a:p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F90501"/>
              </a:solidFill>
              <a:latin typeface="Helv"/>
            </a:rPr>
            <a:t>L'étude de centrage, préconisée dans le manuel de vol, reste le seul document officiel.</a:t>
          </a:r>
          <a:endParaRPr lang="fr-FR" sz="1000" b="1" i="0" u="sng" strike="noStrike" baseline="0">
            <a:solidFill>
              <a:srgbClr val="F90501"/>
            </a:solidFill>
            <a:latin typeface="Helv"/>
          </a:endParaRPr>
        </a:p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10</xdr:col>
      <xdr:colOff>0</xdr:colOff>
      <xdr:row>61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0.7696</cdr:x>
      <cdr:y>0.15448</cdr:y>
    </cdr:from>
    <cdr:to>
      <cdr:x>0.85762</cdr:x>
      <cdr:y>0.17537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080000" y="1127125"/>
          <a:ext cx="581005" cy="1524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  <a:prstDash val="solid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800" b="1"/>
            <a:t>Categorie N</a:t>
          </a:r>
        </a:p>
      </cdr:txBody>
    </cdr:sp>
  </cdr:relSizeAnchor>
  <cdr:relSizeAnchor xmlns:cdr="http://schemas.openxmlformats.org/drawingml/2006/chartDrawing">
    <cdr:from>
      <cdr:x>0.0077</cdr:x>
      <cdr:y>0.00696</cdr:y>
    </cdr:from>
    <cdr:to>
      <cdr:x>0.30784</cdr:x>
      <cdr:y>0.09574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1981172" cy="64775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F90501" mc:Ignorable="a14" a14:legacySpreadsheetColorIndex="10"/>
          </a:solidFill>
          <a:miter lim="800000"/>
          <a:headEnd/>
          <a:tailEnd/>
        </a:ln>
      </cdr:spPr>
      <cdr:txBody>
        <a:bodyPr xmlns:a="http://schemas.openxmlformats.org/drawingml/2006/main" wrap="square" lIns="27432" tIns="2286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fr-FR" sz="1000" b="1" i="0" u="sng" strike="noStrike" baseline="0">
              <a:solidFill>
                <a:srgbClr val="F90501"/>
              </a:solidFill>
              <a:latin typeface="Helv"/>
            </a:rPr>
            <a:t>Attention</a:t>
          </a:r>
          <a:r>
            <a:rPr lang="fr-FR" sz="1000" b="1" i="0" u="none" strike="noStrike" baseline="0">
              <a:solidFill>
                <a:srgbClr val="F90501"/>
              </a:solidFill>
              <a:latin typeface="Helv"/>
            </a:rPr>
            <a:t> :</a:t>
          </a:r>
        </a:p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F90501"/>
              </a:solidFill>
              <a:latin typeface="Helv"/>
            </a:rPr>
            <a:t>L'étude de centrage, préconisée dans le manuel de vol, reste le seul document officiel.</a:t>
          </a:r>
          <a:endParaRPr lang="fr-FR" sz="1000" b="1" i="0" u="sng" strike="noStrike" baseline="0">
            <a:solidFill>
              <a:srgbClr val="F90501"/>
            </a:solidFill>
            <a:latin typeface="Helv"/>
          </a:endParaRPr>
        </a:p>
        <a:p xmlns:a="http://schemas.openxmlformats.org/drawingml/2006/main">
          <a:pPr algn="ctr" rtl="0">
            <a:defRPr sz="1000"/>
          </a:pPr>
          <a:endParaRPr lang="fr-FR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E2"/>
  </sheetPr>
  <dimension ref="B1:M99"/>
  <sheetViews>
    <sheetView showGridLines="0" showRowColHeaders="0" zoomScaleNormal="100" workbookViewId="0">
      <selection activeCell="B2" sqref="B2:J3"/>
    </sheetView>
  </sheetViews>
  <sheetFormatPr baseColWidth="10" defaultColWidth="12" defaultRowHeight="10.5" x14ac:dyDescent="0.15"/>
  <cols>
    <col min="1" max="1" width="2.83203125" style="49" customWidth="1"/>
    <col min="2" max="2" width="20.83203125" style="49" customWidth="1"/>
    <col min="3" max="4" width="12.83203125" style="49" customWidth="1"/>
    <col min="5" max="6" width="14.83203125" style="49" customWidth="1"/>
    <col min="7" max="10" width="9.83203125" style="49" customWidth="1"/>
    <col min="11" max="16384" width="12" style="49"/>
  </cols>
  <sheetData>
    <row r="1" spans="2:13" ht="11.25" thickBot="1" x14ac:dyDescent="0.2"/>
    <row r="2" spans="2:13" ht="12.95" customHeight="1" x14ac:dyDescent="0.15">
      <c r="B2" s="154" t="s">
        <v>76</v>
      </c>
      <c r="C2" s="155"/>
      <c r="D2" s="155"/>
      <c r="E2" s="155"/>
      <c r="F2" s="155"/>
      <c r="G2" s="155"/>
      <c r="H2" s="155"/>
      <c r="I2" s="155"/>
      <c r="J2" s="156"/>
    </row>
    <row r="3" spans="2:13" ht="12.95" customHeight="1" thickBot="1" x14ac:dyDescent="0.2">
      <c r="B3" s="157"/>
      <c r="C3" s="158"/>
      <c r="D3" s="158"/>
      <c r="E3" s="158"/>
      <c r="F3" s="158"/>
      <c r="G3" s="158"/>
      <c r="H3" s="158"/>
      <c r="I3" s="158"/>
      <c r="J3" s="159"/>
    </row>
    <row r="4" spans="2:13" ht="12.95" customHeight="1" x14ac:dyDescent="0.15">
      <c r="B4" s="50"/>
      <c r="C4" s="160" t="s">
        <v>0</v>
      </c>
      <c r="D4" s="161"/>
      <c r="E4" s="50" t="s">
        <v>45</v>
      </c>
      <c r="F4" s="51" t="s">
        <v>24</v>
      </c>
      <c r="G4" s="162" t="s">
        <v>7</v>
      </c>
      <c r="H4" s="163"/>
      <c r="I4" s="163"/>
      <c r="J4" s="164"/>
      <c r="K4" s="52"/>
      <c r="L4" s="52"/>
      <c r="M4" s="52"/>
    </row>
    <row r="5" spans="2:13" ht="12.95" customHeight="1" thickBot="1" x14ac:dyDescent="0.2">
      <c r="B5" s="53"/>
      <c r="C5" s="165" t="s">
        <v>2</v>
      </c>
      <c r="D5" s="166"/>
      <c r="E5" s="54" t="s">
        <v>4</v>
      </c>
      <c r="F5" s="55" t="s">
        <v>54</v>
      </c>
      <c r="G5" s="167" t="s">
        <v>15</v>
      </c>
      <c r="H5" s="168"/>
      <c r="I5" s="169" t="s">
        <v>38</v>
      </c>
      <c r="J5" s="170"/>
      <c r="L5" s="52"/>
      <c r="M5" s="52"/>
    </row>
    <row r="6" spans="2:13" ht="12.95" customHeight="1" x14ac:dyDescent="0.15">
      <c r="B6" s="56" t="s">
        <v>56</v>
      </c>
      <c r="C6" s="57">
        <f>C64</f>
        <v>547</v>
      </c>
      <c r="D6" s="58"/>
      <c r="E6" s="59">
        <f>E64</f>
        <v>0.41199999999999998</v>
      </c>
      <c r="F6" s="60">
        <f>E6*C6</f>
        <v>225.36399999999998</v>
      </c>
      <c r="G6" s="171"/>
      <c r="H6" s="172"/>
      <c r="I6" s="173" t="s">
        <v>43</v>
      </c>
      <c r="J6" s="174"/>
      <c r="K6" s="61"/>
      <c r="L6" s="61"/>
      <c r="M6" s="52"/>
    </row>
    <row r="7" spans="2:13" ht="12.95" customHeight="1" x14ac:dyDescent="0.15">
      <c r="B7" s="62" t="s">
        <v>75</v>
      </c>
      <c r="C7" s="57">
        <f>G7*H13</f>
        <v>72</v>
      </c>
      <c r="D7" s="58"/>
      <c r="E7" s="63">
        <v>1.1200000000000001</v>
      </c>
      <c r="F7" s="64">
        <f>C7*E7</f>
        <v>80.640000000000015</v>
      </c>
      <c r="G7" s="4">
        <v>100</v>
      </c>
      <c r="H7" s="65" t="s">
        <v>73</v>
      </c>
      <c r="I7" s="152" t="s">
        <v>39</v>
      </c>
      <c r="J7" s="153"/>
      <c r="K7" s="61"/>
      <c r="L7" s="61"/>
    </row>
    <row r="8" spans="2:13" ht="12.95" customHeight="1" x14ac:dyDescent="0.15">
      <c r="B8" s="62" t="s">
        <v>31</v>
      </c>
      <c r="C8" s="4">
        <v>95</v>
      </c>
      <c r="D8" s="48"/>
      <c r="E8" s="63">
        <v>0.41</v>
      </c>
      <c r="F8" s="64">
        <f>C8*E8</f>
        <v>38.949999999999996</v>
      </c>
      <c r="G8" s="141" t="s">
        <v>8</v>
      </c>
      <c r="H8" s="175"/>
      <c r="I8" s="117" t="s">
        <v>42</v>
      </c>
      <c r="J8" s="118"/>
    </row>
    <row r="9" spans="2:13" ht="12.95" customHeight="1" x14ac:dyDescent="0.15">
      <c r="B9" s="62" t="s">
        <v>35</v>
      </c>
      <c r="C9" s="4">
        <v>0</v>
      </c>
      <c r="D9" s="48"/>
      <c r="E9" s="63">
        <v>0.41</v>
      </c>
      <c r="F9" s="64">
        <f>C9*E9</f>
        <v>0</v>
      </c>
      <c r="G9" s="143" t="s">
        <v>9</v>
      </c>
      <c r="H9" s="151"/>
      <c r="I9" s="119" t="s">
        <v>41</v>
      </c>
      <c r="J9" s="120"/>
    </row>
    <row r="10" spans="2:13" ht="12.95" customHeight="1" x14ac:dyDescent="0.15">
      <c r="B10" s="62" t="s">
        <v>65</v>
      </c>
      <c r="C10" s="4">
        <v>2</v>
      </c>
      <c r="D10" s="66"/>
      <c r="E10" s="63">
        <v>1.19</v>
      </c>
      <c r="F10" s="64">
        <f>E10*C10</f>
        <v>2.38</v>
      </c>
      <c r="G10" s="139">
        <f>G7/G13</f>
        <v>4</v>
      </c>
      <c r="H10" s="140"/>
      <c r="I10" s="141" t="s">
        <v>10</v>
      </c>
      <c r="J10" s="142"/>
    </row>
    <row r="11" spans="2:13" ht="12.95" customHeight="1" thickBot="1" x14ac:dyDescent="0.2">
      <c r="B11" s="96" t="s">
        <v>37</v>
      </c>
      <c r="C11" s="48">
        <v>0</v>
      </c>
      <c r="D11" s="48"/>
      <c r="E11" s="63">
        <v>1.9</v>
      </c>
      <c r="F11" s="64">
        <f>E11*C11</f>
        <v>0</v>
      </c>
      <c r="G11" s="139"/>
      <c r="H11" s="140"/>
      <c r="I11" s="143" t="s">
        <v>11</v>
      </c>
      <c r="J11" s="144"/>
    </row>
    <row r="12" spans="2:13" ht="12.95" customHeight="1" x14ac:dyDescent="0.15">
      <c r="B12" s="67" t="s">
        <v>13</v>
      </c>
      <c r="C12" s="145">
        <f>SUM(C6:C11)</f>
        <v>716</v>
      </c>
      <c r="D12" s="146"/>
      <c r="E12" s="68">
        <f>F12/C12</f>
        <v>0.48510335195530729</v>
      </c>
      <c r="F12" s="69">
        <f>SUM(F6:F11)</f>
        <v>347.334</v>
      </c>
      <c r="G12" s="147"/>
      <c r="H12" s="148"/>
      <c r="I12" s="149">
        <f>E12/G64</f>
        <v>0.28368617073409785</v>
      </c>
      <c r="J12" s="150"/>
    </row>
    <row r="13" spans="2:13" ht="12.95" customHeight="1" thickBot="1" x14ac:dyDescent="0.2">
      <c r="B13" s="70" t="s">
        <v>14</v>
      </c>
      <c r="C13" s="136">
        <f>F70</f>
        <v>865</v>
      </c>
      <c r="D13" s="137"/>
      <c r="E13" s="71">
        <f>C69</f>
        <v>0.20499999999999999</v>
      </c>
      <c r="F13" s="72">
        <f>G69</f>
        <v>0.56399999999999995</v>
      </c>
      <c r="G13" s="73">
        <v>25</v>
      </c>
      <c r="H13" s="74">
        <v>0.72</v>
      </c>
      <c r="I13" s="75">
        <f>C68</f>
        <v>0.11988304093567251</v>
      </c>
      <c r="J13" s="76">
        <f>G68</f>
        <v>0.32982456140350874</v>
      </c>
    </row>
    <row r="14" spans="2:13" ht="12.95" customHeight="1" x14ac:dyDescent="0.15"/>
    <row r="15" spans="2:13" ht="12.95" customHeight="1" x14ac:dyDescent="0.15"/>
    <row r="16" spans="2:13" ht="12.95" customHeight="1" x14ac:dyDescent="0.15"/>
    <row r="17" ht="12.95" customHeight="1" x14ac:dyDescent="0.15"/>
    <row r="18" ht="12.95" customHeight="1" x14ac:dyDescent="0.15"/>
    <row r="19" ht="12.95" customHeight="1" x14ac:dyDescent="0.15"/>
    <row r="20" ht="12.95" customHeight="1" x14ac:dyDescent="0.15"/>
    <row r="21" ht="12.95" customHeight="1" x14ac:dyDescent="0.15"/>
    <row r="22" ht="12.95" customHeight="1" x14ac:dyDescent="0.15"/>
    <row r="23" ht="12.95" customHeight="1" x14ac:dyDescent="0.15"/>
    <row r="24" ht="12.95" customHeight="1" x14ac:dyDescent="0.15"/>
    <row r="25" ht="12.95" customHeight="1" x14ac:dyDescent="0.15"/>
    <row r="26" ht="12.95" customHeight="1" x14ac:dyDescent="0.15"/>
    <row r="27" ht="12.95" customHeight="1" x14ac:dyDescent="0.15"/>
    <row r="28" ht="12.95" customHeight="1" x14ac:dyDescent="0.15"/>
    <row r="29" ht="12.95" customHeight="1" x14ac:dyDescent="0.15"/>
    <row r="30" ht="12.95" customHeight="1" x14ac:dyDescent="0.15"/>
    <row r="31" ht="12.95" customHeight="1" x14ac:dyDescent="0.15"/>
    <row r="32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spans="2:11" ht="12.95" customHeight="1" x14ac:dyDescent="0.15"/>
    <row r="50" spans="2:11" ht="12.95" customHeight="1" x14ac:dyDescent="0.15"/>
    <row r="51" spans="2:11" ht="12.95" customHeight="1" x14ac:dyDescent="0.15"/>
    <row r="52" spans="2:11" ht="12.95" customHeight="1" x14ac:dyDescent="0.15"/>
    <row r="53" spans="2:11" ht="12.95" customHeight="1" x14ac:dyDescent="0.15"/>
    <row r="54" spans="2:11" ht="12.95" customHeight="1" x14ac:dyDescent="0.15"/>
    <row r="55" spans="2:11" ht="12.95" customHeight="1" x14ac:dyDescent="0.15"/>
    <row r="56" spans="2:11" ht="12.95" customHeight="1" x14ac:dyDescent="0.15"/>
    <row r="57" spans="2:11" ht="12.95" customHeight="1" x14ac:dyDescent="0.15"/>
    <row r="58" spans="2:11" ht="12.95" customHeight="1" x14ac:dyDescent="0.15"/>
    <row r="59" spans="2:11" ht="14.1" customHeight="1" x14ac:dyDescent="0.15">
      <c r="B59" s="77"/>
      <c r="C59" s="77"/>
      <c r="D59" s="77"/>
      <c r="E59" s="77"/>
      <c r="F59" s="77"/>
      <c r="G59" s="77"/>
      <c r="H59" s="77"/>
      <c r="I59" s="77"/>
      <c r="J59" s="77"/>
    </row>
    <row r="60" spans="2:11" ht="14.1" customHeight="1" x14ac:dyDescent="0.15">
      <c r="B60" s="78"/>
      <c r="C60" s="78"/>
      <c r="D60" s="78"/>
      <c r="E60" s="78"/>
      <c r="F60" s="78"/>
      <c r="G60" s="78"/>
      <c r="H60" s="78"/>
      <c r="I60" s="78"/>
      <c r="J60" s="78"/>
      <c r="K60" s="79"/>
    </row>
    <row r="61" spans="2:11" ht="14.1" customHeight="1" x14ac:dyDescent="0.15">
      <c r="B61" s="135" t="s">
        <v>71</v>
      </c>
      <c r="C61" s="135"/>
      <c r="D61" s="135"/>
      <c r="E61" s="135"/>
      <c r="F61" s="135"/>
      <c r="G61" s="135"/>
      <c r="H61" s="135"/>
      <c r="I61" s="135"/>
      <c r="J61" s="135"/>
      <c r="K61" s="79"/>
    </row>
    <row r="62" spans="2:11" ht="14.1" customHeight="1" x14ac:dyDescent="0.15">
      <c r="B62" s="80" t="s">
        <v>26</v>
      </c>
      <c r="C62" s="138" t="s">
        <v>1</v>
      </c>
      <c r="D62" s="138"/>
      <c r="E62" s="55" t="s">
        <v>3</v>
      </c>
      <c r="F62" s="55" t="s">
        <v>5</v>
      </c>
      <c r="G62" s="138" t="s">
        <v>6</v>
      </c>
      <c r="H62" s="138"/>
      <c r="I62" s="138" t="s">
        <v>29</v>
      </c>
      <c r="J62" s="138"/>
      <c r="K62" s="79"/>
    </row>
    <row r="63" spans="2:11" ht="14.1" customHeight="1" x14ac:dyDescent="0.15">
      <c r="B63" s="55" t="s">
        <v>27</v>
      </c>
      <c r="C63" s="138" t="s">
        <v>2</v>
      </c>
      <c r="D63" s="138"/>
      <c r="E63" s="55" t="s">
        <v>4</v>
      </c>
      <c r="F63" s="55" t="s">
        <v>54</v>
      </c>
      <c r="G63" s="138" t="s">
        <v>28</v>
      </c>
      <c r="H63" s="138"/>
      <c r="I63" s="138" t="s">
        <v>11</v>
      </c>
      <c r="J63" s="138"/>
      <c r="K63" s="79"/>
    </row>
    <row r="64" spans="2:11" ht="14.1" customHeight="1" x14ac:dyDescent="0.15">
      <c r="B64" s="81">
        <v>44170</v>
      </c>
      <c r="C64" s="138">
        <v>547</v>
      </c>
      <c r="D64" s="138"/>
      <c r="E64" s="55">
        <v>0.41199999999999998</v>
      </c>
      <c r="F64" s="82">
        <f>C64*E64</f>
        <v>225.36399999999998</v>
      </c>
      <c r="G64" s="138">
        <v>1.71</v>
      </c>
      <c r="H64" s="138"/>
      <c r="I64" s="178">
        <f>E64/G64</f>
        <v>0.24093567251461986</v>
      </c>
      <c r="J64" s="178"/>
      <c r="K64" s="79"/>
    </row>
    <row r="65" spans="2:11" ht="14.1" customHeight="1" x14ac:dyDescent="0.15">
      <c r="B65" s="55"/>
      <c r="C65" s="138" t="s">
        <v>74</v>
      </c>
      <c r="D65" s="138"/>
      <c r="E65" s="78"/>
      <c r="F65" s="78"/>
      <c r="G65" s="55"/>
      <c r="H65" s="55"/>
      <c r="I65" s="55"/>
      <c r="J65" s="78"/>
      <c r="K65" s="79"/>
    </row>
    <row r="66" spans="2:11" ht="14.1" customHeight="1" x14ac:dyDescent="0.15">
      <c r="B66" s="135" t="s">
        <v>18</v>
      </c>
      <c r="C66" s="135"/>
      <c r="D66" s="135"/>
      <c r="E66" s="135"/>
      <c r="F66" s="135"/>
      <c r="G66" s="135"/>
      <c r="H66" s="135"/>
      <c r="I66" s="135"/>
      <c r="J66" s="135"/>
      <c r="K66" s="79"/>
    </row>
    <row r="67" spans="2:11" ht="14.1" customHeight="1" x14ac:dyDescent="0.15">
      <c r="B67" s="78"/>
      <c r="C67" s="55" t="s">
        <v>49</v>
      </c>
      <c r="D67" s="55" t="s">
        <v>48</v>
      </c>
      <c r="E67" s="55" t="s">
        <v>20</v>
      </c>
      <c r="F67" s="55" t="s">
        <v>21</v>
      </c>
      <c r="G67" s="55" t="s">
        <v>22</v>
      </c>
      <c r="H67" s="78"/>
      <c r="I67" s="78"/>
      <c r="J67" s="78"/>
      <c r="K67" s="79"/>
    </row>
    <row r="68" spans="2:11" ht="14.1" customHeight="1" x14ac:dyDescent="0.15">
      <c r="B68" s="78" t="s">
        <v>55</v>
      </c>
      <c r="C68" s="83">
        <f>C69/$G$64</f>
        <v>0.11988304093567251</v>
      </c>
      <c r="D68" s="83">
        <f t="shared" ref="D68:G68" si="0">D69/$G$64</f>
        <v>0.11988304093567251</v>
      </c>
      <c r="E68" s="83">
        <f t="shared" si="0"/>
        <v>0.3</v>
      </c>
      <c r="F68" s="83">
        <f t="shared" si="0"/>
        <v>0.32982456140350874</v>
      </c>
      <c r="G68" s="83">
        <f t="shared" si="0"/>
        <v>0.32982456140350874</v>
      </c>
      <c r="H68" s="83"/>
      <c r="I68" s="55"/>
      <c r="J68" s="55"/>
      <c r="K68" s="79"/>
    </row>
    <row r="69" spans="2:11" ht="14.1" customHeight="1" x14ac:dyDescent="0.15">
      <c r="B69" s="78" t="s">
        <v>19</v>
      </c>
      <c r="C69" s="55">
        <v>0.20499999999999999</v>
      </c>
      <c r="D69" s="55">
        <v>0.20499999999999999</v>
      </c>
      <c r="E69" s="55">
        <v>0.51300000000000001</v>
      </c>
      <c r="F69" s="55">
        <v>0.56399999999999995</v>
      </c>
      <c r="G69" s="95">
        <v>0.56399999999999995</v>
      </c>
      <c r="H69" s="78"/>
      <c r="I69" s="84"/>
      <c r="J69" s="84"/>
      <c r="K69" s="79"/>
    </row>
    <row r="70" spans="2:11" ht="14.1" customHeight="1" x14ac:dyDescent="0.15">
      <c r="B70" s="78" t="s">
        <v>58</v>
      </c>
      <c r="C70" s="55">
        <v>500</v>
      </c>
      <c r="D70" s="55">
        <v>750</v>
      </c>
      <c r="E70" s="55">
        <v>865</v>
      </c>
      <c r="F70" s="55">
        <v>865</v>
      </c>
      <c r="G70" s="95">
        <v>500</v>
      </c>
      <c r="H70" s="78"/>
      <c r="I70" s="78"/>
      <c r="J70" s="78"/>
      <c r="K70" s="79"/>
    </row>
    <row r="71" spans="2:11" ht="14.1" customHeight="1" x14ac:dyDescent="0.15">
      <c r="B71" s="78"/>
      <c r="C71" s="94"/>
      <c r="D71" s="94"/>
      <c r="E71" s="94"/>
      <c r="F71" s="94"/>
      <c r="G71" s="78"/>
      <c r="H71" s="78"/>
      <c r="I71" s="78"/>
      <c r="J71" s="78"/>
      <c r="K71" s="79"/>
    </row>
    <row r="72" spans="2:11" ht="14.1" customHeight="1" x14ac:dyDescent="0.15">
      <c r="B72" s="78"/>
      <c r="C72" s="55"/>
      <c r="D72" s="55"/>
      <c r="E72" s="55"/>
      <c r="F72" s="55"/>
      <c r="G72" s="55"/>
      <c r="H72" s="55"/>
      <c r="I72" s="78"/>
      <c r="J72" s="78"/>
      <c r="K72" s="79"/>
    </row>
    <row r="73" spans="2:11" ht="14.1" customHeight="1" x14ac:dyDescent="0.15">
      <c r="B73" s="135" t="s">
        <v>23</v>
      </c>
      <c r="C73" s="135"/>
      <c r="D73" s="135"/>
      <c r="E73" s="135"/>
      <c r="F73" s="135"/>
      <c r="G73" s="135"/>
      <c r="H73" s="135"/>
      <c r="I73" s="135"/>
      <c r="J73" s="135"/>
      <c r="K73" s="79"/>
    </row>
    <row r="74" spans="2:11" ht="14.1" customHeight="1" x14ac:dyDescent="0.15">
      <c r="B74" s="78"/>
      <c r="C74" s="78" t="s">
        <v>0</v>
      </c>
      <c r="D74" s="78" t="s">
        <v>25</v>
      </c>
      <c r="E74" s="78" t="s">
        <v>24</v>
      </c>
      <c r="F74" s="78" t="s">
        <v>25</v>
      </c>
      <c r="G74" s="78" t="s">
        <v>57</v>
      </c>
      <c r="H74" s="78" t="s">
        <v>55</v>
      </c>
      <c r="I74" s="55"/>
      <c r="J74" s="55"/>
      <c r="K74" s="79"/>
    </row>
    <row r="75" spans="2:11" ht="14.1" customHeight="1" x14ac:dyDescent="0.15">
      <c r="B75" s="78"/>
      <c r="C75" s="78"/>
      <c r="D75" s="85">
        <f>C64</f>
        <v>547</v>
      </c>
      <c r="E75" s="78"/>
      <c r="F75" s="78"/>
      <c r="G75" s="86">
        <f>E64</f>
        <v>0.41199999999999998</v>
      </c>
      <c r="H75" s="87">
        <f>G75/$G$64</f>
        <v>0.24093567251461986</v>
      </c>
      <c r="I75" s="55"/>
      <c r="J75" s="55"/>
      <c r="K75" s="79"/>
    </row>
    <row r="76" spans="2:11" ht="14.1" customHeight="1" x14ac:dyDescent="0.15">
      <c r="B76" s="78" t="s">
        <v>46</v>
      </c>
      <c r="C76" s="88">
        <f>$C$64</f>
        <v>547</v>
      </c>
      <c r="D76" s="85">
        <f>C76</f>
        <v>547</v>
      </c>
      <c r="E76" s="84">
        <f>$F$6</f>
        <v>225.36399999999998</v>
      </c>
      <c r="F76" s="85">
        <f>E76</f>
        <v>225.36399999999998</v>
      </c>
      <c r="G76" s="86">
        <f t="shared" ref="G76:G82" si="1">F76/D76</f>
        <v>0.41199999999999998</v>
      </c>
      <c r="H76" s="87">
        <f t="shared" ref="H76:H83" si="2">G76/$G$64</f>
        <v>0.24093567251461986</v>
      </c>
      <c r="I76" s="55"/>
      <c r="J76" s="78"/>
      <c r="K76" s="79"/>
    </row>
    <row r="77" spans="2:11" ht="14.1" customHeight="1" x14ac:dyDescent="0.15">
      <c r="B77" s="78" t="s">
        <v>31</v>
      </c>
      <c r="C77" s="88">
        <f>$C$8</f>
        <v>95</v>
      </c>
      <c r="D77" s="85">
        <f>D76+C77</f>
        <v>642</v>
      </c>
      <c r="E77" s="84">
        <f>$F$8</f>
        <v>38.949999999999996</v>
      </c>
      <c r="F77" s="85">
        <f>F76+E77</f>
        <v>264.31399999999996</v>
      </c>
      <c r="G77" s="86">
        <f>F77/D77</f>
        <v>0.4117040498442367</v>
      </c>
      <c r="H77" s="87">
        <f t="shared" si="2"/>
        <v>0.24076260224809165</v>
      </c>
      <c r="I77" s="55"/>
      <c r="J77" s="78"/>
      <c r="K77" s="79"/>
    </row>
    <row r="78" spans="2:11" ht="14.1" customHeight="1" x14ac:dyDescent="0.15">
      <c r="B78" s="78" t="s">
        <v>35</v>
      </c>
      <c r="C78" s="88">
        <f>$C$9</f>
        <v>0</v>
      </c>
      <c r="D78" s="85">
        <f t="shared" ref="D78:D80" si="3">D77+C78</f>
        <v>642</v>
      </c>
      <c r="E78" s="84">
        <f>$F$9</f>
        <v>0</v>
      </c>
      <c r="F78" s="85">
        <f t="shared" ref="F78:F80" si="4">F77+E78</f>
        <v>264.31399999999996</v>
      </c>
      <c r="G78" s="86">
        <f t="shared" si="1"/>
        <v>0.4117040498442367</v>
      </c>
      <c r="H78" s="87">
        <f t="shared" si="2"/>
        <v>0.24076260224809165</v>
      </c>
      <c r="I78" s="55"/>
      <c r="J78" s="78"/>
      <c r="K78" s="79"/>
    </row>
    <row r="79" spans="2:11" ht="14.1" customHeight="1" x14ac:dyDescent="0.15">
      <c r="B79" s="78" t="s">
        <v>65</v>
      </c>
      <c r="C79" s="88">
        <f>$C$10</f>
        <v>2</v>
      </c>
      <c r="D79" s="85">
        <f t="shared" si="3"/>
        <v>644</v>
      </c>
      <c r="E79" s="84">
        <f>$F$10</f>
        <v>2.38</v>
      </c>
      <c r="F79" s="85">
        <f t="shared" si="4"/>
        <v>266.69399999999996</v>
      </c>
      <c r="G79" s="86">
        <f t="shared" si="1"/>
        <v>0.4141211180124223</v>
      </c>
      <c r="H79" s="87">
        <f t="shared" si="2"/>
        <v>0.24217609240492532</v>
      </c>
      <c r="I79" s="55"/>
      <c r="J79" s="78"/>
      <c r="K79" s="79"/>
    </row>
    <row r="80" spans="2:11" ht="14.1" customHeight="1" x14ac:dyDescent="0.15">
      <c r="B80" s="97" t="s">
        <v>37</v>
      </c>
      <c r="C80" s="88">
        <f>$C$11</f>
        <v>0</v>
      </c>
      <c r="D80" s="85">
        <f t="shared" si="3"/>
        <v>644</v>
      </c>
      <c r="E80" s="84">
        <f>$F$11</f>
        <v>0</v>
      </c>
      <c r="F80" s="85">
        <f t="shared" si="4"/>
        <v>266.69399999999996</v>
      </c>
      <c r="G80" s="86">
        <f t="shared" si="1"/>
        <v>0.4141211180124223</v>
      </c>
      <c r="H80" s="87">
        <f t="shared" si="2"/>
        <v>0.24217609240492532</v>
      </c>
      <c r="I80" s="55"/>
      <c r="J80" s="78"/>
      <c r="K80" s="79"/>
    </row>
    <row r="81" spans="2:11" ht="14.1" customHeight="1" x14ac:dyDescent="0.15">
      <c r="B81" s="78" t="s">
        <v>52</v>
      </c>
      <c r="C81" s="88"/>
      <c r="D81" s="85">
        <f>D80</f>
        <v>644</v>
      </c>
      <c r="E81" s="85"/>
      <c r="F81" s="85"/>
      <c r="G81" s="86">
        <f t="shared" ref="G81" si="5">G80</f>
        <v>0.4141211180124223</v>
      </c>
      <c r="H81" s="87">
        <f t="shared" si="2"/>
        <v>0.24217609240492532</v>
      </c>
      <c r="I81" s="55"/>
      <c r="J81" s="78"/>
      <c r="K81" s="79"/>
    </row>
    <row r="82" spans="2:11" ht="14.1" customHeight="1" x14ac:dyDescent="0.15">
      <c r="B82" s="78" t="s">
        <v>34</v>
      </c>
      <c r="C82" s="88">
        <f>$C$7</f>
        <v>72</v>
      </c>
      <c r="D82" s="85">
        <f>D80+C82</f>
        <v>716</v>
      </c>
      <c r="E82" s="84">
        <f>$F$7</f>
        <v>80.640000000000015</v>
      </c>
      <c r="F82" s="85">
        <f>F80+E82</f>
        <v>347.33399999999995</v>
      </c>
      <c r="G82" s="86">
        <f t="shared" si="1"/>
        <v>0.48510335195530718</v>
      </c>
      <c r="H82" s="87">
        <f t="shared" si="2"/>
        <v>0.2836861707340978</v>
      </c>
      <c r="I82" s="55"/>
      <c r="J82" s="78"/>
      <c r="K82" s="79"/>
    </row>
    <row r="83" spans="2:11" ht="14.1" customHeight="1" x14ac:dyDescent="0.15">
      <c r="B83" s="89" t="s">
        <v>47</v>
      </c>
      <c r="C83" s="78"/>
      <c r="D83" s="85">
        <f>D82</f>
        <v>716</v>
      </c>
      <c r="E83" s="84"/>
      <c r="F83" s="85"/>
      <c r="G83" s="90">
        <f>G82</f>
        <v>0.48510335195530718</v>
      </c>
      <c r="H83" s="87">
        <f t="shared" si="2"/>
        <v>0.2836861707340978</v>
      </c>
      <c r="I83" s="78"/>
      <c r="J83" s="78"/>
      <c r="K83" s="79"/>
    </row>
    <row r="84" spans="2:11" ht="14.1" customHeight="1" x14ac:dyDescent="0.15">
      <c r="B84" s="78"/>
      <c r="C84" s="78"/>
      <c r="D84" s="78"/>
      <c r="E84" s="78"/>
      <c r="F84" s="78"/>
      <c r="G84" s="78"/>
      <c r="H84" s="78"/>
      <c r="I84" s="78"/>
      <c r="J84" s="78"/>
      <c r="K84" s="79"/>
    </row>
    <row r="85" spans="2:11" ht="14.1" customHeight="1" x14ac:dyDescent="0.15">
      <c r="B85" s="78"/>
      <c r="C85" s="78"/>
      <c r="D85" s="78"/>
      <c r="E85" s="78"/>
      <c r="F85" s="78"/>
      <c r="G85" s="78"/>
      <c r="H85" s="78"/>
      <c r="I85" s="78"/>
      <c r="J85" s="78"/>
      <c r="K85" s="79"/>
    </row>
    <row r="86" spans="2:11" ht="14.1" customHeight="1" x14ac:dyDescent="0.15">
      <c r="B86" s="77"/>
      <c r="C86" s="77"/>
      <c r="D86" s="77"/>
      <c r="E86" s="77"/>
      <c r="F86" s="77"/>
      <c r="G86" s="77"/>
      <c r="H86" s="77"/>
      <c r="I86" s="77"/>
      <c r="J86" s="77"/>
    </row>
    <row r="87" spans="2:11" ht="14.1" customHeight="1" x14ac:dyDescent="0.15"/>
    <row r="88" spans="2:11" ht="14.1" customHeight="1" x14ac:dyDescent="0.15"/>
    <row r="89" spans="2:11" ht="14.1" customHeight="1" x14ac:dyDescent="0.15"/>
    <row r="90" spans="2:11" ht="14.1" customHeight="1" x14ac:dyDescent="0.15"/>
    <row r="91" spans="2:11" ht="14.1" customHeight="1" x14ac:dyDescent="0.15"/>
    <row r="92" spans="2:11" ht="14.1" customHeight="1" x14ac:dyDescent="0.15"/>
    <row r="93" spans="2:11" ht="14.1" customHeight="1" x14ac:dyDescent="0.15"/>
    <row r="94" spans="2:11" ht="14.1" customHeight="1" x14ac:dyDescent="0.15"/>
    <row r="95" spans="2:11" ht="14.1" customHeight="1" x14ac:dyDescent="0.15"/>
    <row r="96" spans="2:11" ht="14.1" customHeight="1" x14ac:dyDescent="0.15"/>
    <row r="97" ht="14.1" customHeight="1" x14ac:dyDescent="0.15"/>
    <row r="98" ht="14.1" customHeight="1" x14ac:dyDescent="0.15"/>
    <row r="99" ht="14.1" customHeight="1" x14ac:dyDescent="0.15"/>
  </sheetData>
  <sheetProtection password="CC1A" sheet="1" objects="1" scenarios="1"/>
  <protectedRanges>
    <protectedRange sqref="C8:C10 G7" name="Rango1"/>
  </protectedRanges>
  <mergeCells count="33">
    <mergeCell ref="G9:H9"/>
    <mergeCell ref="I9:J9"/>
    <mergeCell ref="B2:J3"/>
    <mergeCell ref="C4:D4"/>
    <mergeCell ref="G4:J4"/>
    <mergeCell ref="C5:D5"/>
    <mergeCell ref="G5:H5"/>
    <mergeCell ref="I5:J5"/>
    <mergeCell ref="G6:H6"/>
    <mergeCell ref="I6:J6"/>
    <mergeCell ref="I7:J7"/>
    <mergeCell ref="G8:H8"/>
    <mergeCell ref="I8:J8"/>
    <mergeCell ref="C63:D63"/>
    <mergeCell ref="G63:H63"/>
    <mergeCell ref="I63:J63"/>
    <mergeCell ref="G10:H11"/>
    <mergeCell ref="I10:J10"/>
    <mergeCell ref="I11:J11"/>
    <mergeCell ref="C12:D12"/>
    <mergeCell ref="G12:H12"/>
    <mergeCell ref="I12:J12"/>
    <mergeCell ref="C13:D13"/>
    <mergeCell ref="B61:J61"/>
    <mergeCell ref="C62:D62"/>
    <mergeCell ref="G62:H62"/>
    <mergeCell ref="I62:J62"/>
    <mergeCell ref="C64:D64"/>
    <mergeCell ref="G64:H64"/>
    <mergeCell ref="I64:J64"/>
    <mergeCell ref="B66:J66"/>
    <mergeCell ref="B73:J73"/>
    <mergeCell ref="C65:D65"/>
  </mergeCells>
  <conditionalFormatting sqref="I12:J12">
    <cfRule type="cellIs" dxfId="12" priority="3" stopIfTrue="1" operator="notBetween">
      <formula>$I$13</formula>
      <formula>$J$13</formula>
    </cfRule>
  </conditionalFormatting>
  <conditionalFormatting sqref="E12">
    <cfRule type="cellIs" dxfId="11" priority="2" operator="notBetween">
      <formula>$E$13</formula>
      <formula>$F$13</formula>
    </cfRule>
  </conditionalFormatting>
  <conditionalFormatting sqref="C12:D12">
    <cfRule type="cellIs" dxfId="10" priority="1" operator="greaterThan">
      <formula>$C$13</formula>
    </cfRule>
  </conditionalFormatting>
  <dataValidations count="2">
    <dataValidation type="decimal" operator="lessThanOrEqual" allowBlank="1" showInputMessage="1" showErrorMessage="1" error="Réservoir 100 L maximum" sqref="G7">
      <formula1>100</formula1>
    </dataValidation>
    <dataValidation allowBlank="1" sqref="C10"/>
  </dataValidation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01"/>
  <sheetViews>
    <sheetView showGridLines="0" showRowColHeaders="0" zoomScaleNormal="100" workbookViewId="0">
      <selection activeCell="B2" sqref="B2:J3"/>
    </sheetView>
  </sheetViews>
  <sheetFormatPr baseColWidth="10" defaultColWidth="12" defaultRowHeight="10.5" x14ac:dyDescent="0.15"/>
  <cols>
    <col min="1" max="1" width="2.83203125" style="1" customWidth="1"/>
    <col min="2" max="2" width="20.83203125" style="1" customWidth="1"/>
    <col min="3" max="4" width="12.83203125" style="1" customWidth="1"/>
    <col min="5" max="6" width="14.83203125" style="1" customWidth="1"/>
    <col min="7" max="10" width="9.83203125" style="1" customWidth="1"/>
    <col min="11" max="16384" width="12" style="1"/>
  </cols>
  <sheetData>
    <row r="1" spans="2:13" ht="11.25" thickBot="1" x14ac:dyDescent="0.2"/>
    <row r="2" spans="2:13" ht="12.95" customHeight="1" x14ac:dyDescent="0.15">
      <c r="B2" s="98" t="s">
        <v>62</v>
      </c>
      <c r="C2" s="99"/>
      <c r="D2" s="99"/>
      <c r="E2" s="99"/>
      <c r="F2" s="99"/>
      <c r="G2" s="99"/>
      <c r="H2" s="99"/>
      <c r="I2" s="99"/>
      <c r="J2" s="100"/>
    </row>
    <row r="3" spans="2:13" ht="12.95" customHeight="1" thickBot="1" x14ac:dyDescent="0.2">
      <c r="B3" s="101"/>
      <c r="C3" s="102"/>
      <c r="D3" s="102"/>
      <c r="E3" s="102"/>
      <c r="F3" s="102"/>
      <c r="G3" s="102"/>
      <c r="H3" s="102"/>
      <c r="I3" s="102"/>
      <c r="J3" s="103"/>
    </row>
    <row r="4" spans="2:13" ht="12.95" customHeight="1" x14ac:dyDescent="0.15">
      <c r="B4" s="33"/>
      <c r="C4" s="104" t="s">
        <v>0</v>
      </c>
      <c r="D4" s="105"/>
      <c r="E4" s="33" t="s">
        <v>45</v>
      </c>
      <c r="F4" s="34" t="s">
        <v>24</v>
      </c>
      <c r="G4" s="106" t="s">
        <v>7</v>
      </c>
      <c r="H4" s="107"/>
      <c r="I4" s="107"/>
      <c r="J4" s="108"/>
      <c r="K4" s="2"/>
      <c r="L4" s="2"/>
      <c r="M4" s="2"/>
    </row>
    <row r="5" spans="2:13" ht="12.95" customHeight="1" thickBot="1" x14ac:dyDescent="0.2">
      <c r="B5" s="11"/>
      <c r="C5" s="109" t="s">
        <v>2</v>
      </c>
      <c r="D5" s="110"/>
      <c r="E5" s="32" t="s">
        <v>4</v>
      </c>
      <c r="F5" s="46" t="s">
        <v>54</v>
      </c>
      <c r="G5" s="111" t="s">
        <v>15</v>
      </c>
      <c r="H5" s="112"/>
      <c r="I5" s="113" t="s">
        <v>38</v>
      </c>
      <c r="J5" s="114"/>
      <c r="L5" s="2"/>
      <c r="M5" s="2"/>
    </row>
    <row r="6" spans="2:13" ht="12.95" customHeight="1" x14ac:dyDescent="0.15">
      <c r="B6" s="12" t="s">
        <v>12</v>
      </c>
      <c r="C6" s="13">
        <f>C65</f>
        <v>620</v>
      </c>
      <c r="D6" s="45"/>
      <c r="E6" s="14">
        <f>E65</f>
        <v>0.29409999999999997</v>
      </c>
      <c r="F6" s="15">
        <f>E6*C6</f>
        <v>182.34199999999998</v>
      </c>
      <c r="G6" s="115">
        <f>SUM(G7:G8)</f>
        <v>110</v>
      </c>
      <c r="H6" s="116"/>
      <c r="I6" s="117" t="s">
        <v>43</v>
      </c>
      <c r="J6" s="118"/>
      <c r="K6" s="3"/>
      <c r="L6" s="3"/>
      <c r="M6" s="2"/>
    </row>
    <row r="7" spans="2:13" ht="12.95" customHeight="1" x14ac:dyDescent="0.15">
      <c r="B7" s="16" t="s">
        <v>34</v>
      </c>
      <c r="C7" s="13">
        <f>G7*H14</f>
        <v>79.2</v>
      </c>
      <c r="D7" s="45"/>
      <c r="E7" s="17">
        <v>1.1200000000000001</v>
      </c>
      <c r="F7" s="18">
        <f>C7*E7</f>
        <v>88.704000000000008</v>
      </c>
      <c r="G7" s="4">
        <v>110</v>
      </c>
      <c r="H7" s="5" t="s">
        <v>17</v>
      </c>
      <c r="I7" s="119" t="s">
        <v>39</v>
      </c>
      <c r="J7" s="120"/>
      <c r="K7" s="3"/>
      <c r="L7" s="3"/>
    </row>
    <row r="8" spans="2:13" ht="12.95" customHeight="1" x14ac:dyDescent="0.15">
      <c r="B8" s="16" t="s">
        <v>60</v>
      </c>
      <c r="C8" s="13">
        <f>G8*H14</f>
        <v>0</v>
      </c>
      <c r="D8" s="45"/>
      <c r="E8" s="17">
        <v>1.61</v>
      </c>
      <c r="F8" s="18">
        <f>C8*E8</f>
        <v>0</v>
      </c>
      <c r="G8" s="4">
        <v>0</v>
      </c>
      <c r="H8" s="5" t="s">
        <v>53</v>
      </c>
      <c r="I8" s="117" t="s">
        <v>42</v>
      </c>
      <c r="J8" s="118"/>
    </row>
    <row r="9" spans="2:13" ht="12.95" customHeight="1" x14ac:dyDescent="0.15">
      <c r="B9" s="16" t="s">
        <v>31</v>
      </c>
      <c r="C9" s="4">
        <v>92</v>
      </c>
      <c r="D9" s="19"/>
      <c r="E9" s="17">
        <v>0.41</v>
      </c>
      <c r="F9" s="18">
        <f>C9*E9</f>
        <v>37.72</v>
      </c>
      <c r="G9" s="121" t="s">
        <v>8</v>
      </c>
      <c r="H9" s="122"/>
      <c r="I9" s="119" t="s">
        <v>41</v>
      </c>
      <c r="J9" s="120"/>
    </row>
    <row r="10" spans="2:13" ht="12.95" customHeight="1" x14ac:dyDescent="0.15">
      <c r="B10" s="16" t="s">
        <v>35</v>
      </c>
      <c r="C10" s="4">
        <v>0</v>
      </c>
      <c r="D10" s="19"/>
      <c r="E10" s="17">
        <v>0.41</v>
      </c>
      <c r="F10" s="18">
        <f>C10*E10</f>
        <v>0</v>
      </c>
      <c r="G10" s="124" t="s">
        <v>9</v>
      </c>
      <c r="H10" s="125"/>
      <c r="I10" s="119"/>
      <c r="J10" s="120"/>
    </row>
    <row r="11" spans="2:13" ht="12.95" customHeight="1" x14ac:dyDescent="0.15">
      <c r="B11" s="16" t="s">
        <v>36</v>
      </c>
      <c r="C11" s="4">
        <v>8</v>
      </c>
      <c r="D11" s="41" t="s">
        <v>59</v>
      </c>
      <c r="E11" s="17">
        <v>1.19</v>
      </c>
      <c r="F11" s="18">
        <f>E11*C11</f>
        <v>9.52</v>
      </c>
      <c r="G11" s="179">
        <f>(MAX(0,(G7-10))+G8)/G14</f>
        <v>3.0303030303030303</v>
      </c>
      <c r="H11" s="180"/>
      <c r="I11" s="121" t="s">
        <v>10</v>
      </c>
      <c r="J11" s="126"/>
    </row>
    <row r="12" spans="2:13" ht="12.95" customHeight="1" thickBot="1" x14ac:dyDescent="0.2">
      <c r="B12" s="16" t="s">
        <v>37</v>
      </c>
      <c r="C12" s="4">
        <v>2</v>
      </c>
      <c r="D12" s="6" t="s">
        <v>16</v>
      </c>
      <c r="E12" s="17">
        <v>1.9</v>
      </c>
      <c r="F12" s="18">
        <f>E12*C12</f>
        <v>3.8</v>
      </c>
      <c r="G12" s="179"/>
      <c r="H12" s="180"/>
      <c r="I12" s="124" t="s">
        <v>11</v>
      </c>
      <c r="J12" s="181"/>
    </row>
    <row r="13" spans="2:13" ht="12.95" customHeight="1" x14ac:dyDescent="0.15">
      <c r="B13" s="20" t="s">
        <v>13</v>
      </c>
      <c r="C13" s="127">
        <f>SUM(C6:C12)</f>
        <v>801.2</v>
      </c>
      <c r="D13" s="128"/>
      <c r="E13" s="42">
        <f>F13/C13</f>
        <v>0.40200449326010973</v>
      </c>
      <c r="F13" s="37">
        <f>SUM(F6:F12)</f>
        <v>322.08599999999996</v>
      </c>
      <c r="G13" s="129"/>
      <c r="H13" s="130"/>
      <c r="I13" s="131">
        <f>E13/G65</f>
        <v>0.23509034693573669</v>
      </c>
      <c r="J13" s="132"/>
    </row>
    <row r="14" spans="2:13" ht="12.95" customHeight="1" thickBot="1" x14ac:dyDescent="0.2">
      <c r="B14" s="21" t="s">
        <v>14</v>
      </c>
      <c r="C14" s="22">
        <f>F72</f>
        <v>910</v>
      </c>
      <c r="D14" s="23">
        <f>F71</f>
        <v>1000</v>
      </c>
      <c r="E14" s="43">
        <f>C70</f>
        <v>0.20499999999999999</v>
      </c>
      <c r="F14" s="44">
        <f>G70</f>
        <v>0.56399999999999995</v>
      </c>
      <c r="G14" s="7">
        <v>33</v>
      </c>
      <c r="H14" s="8">
        <v>0.72</v>
      </c>
      <c r="I14" s="24">
        <f>C69</f>
        <v>0.11988304093567251</v>
      </c>
      <c r="J14" s="31">
        <f>G69</f>
        <v>0.32982456140350874</v>
      </c>
    </row>
    <row r="15" spans="2:13" ht="12.95" customHeight="1" x14ac:dyDescent="0.15"/>
    <row r="16" spans="2:13" ht="12.95" customHeight="1" x14ac:dyDescent="0.15"/>
    <row r="17" ht="12.95" customHeight="1" x14ac:dyDescent="0.15"/>
    <row r="18" ht="12.95" customHeight="1" x14ac:dyDescent="0.15"/>
    <row r="19" ht="12.95" customHeight="1" x14ac:dyDescent="0.15"/>
    <row r="20" ht="12.95" customHeight="1" x14ac:dyDescent="0.15"/>
    <row r="21" ht="12.95" customHeight="1" x14ac:dyDescent="0.15"/>
    <row r="22" ht="12.95" customHeight="1" x14ac:dyDescent="0.15"/>
    <row r="23" ht="12.95" customHeight="1" x14ac:dyDescent="0.15"/>
    <row r="24" ht="12.95" customHeight="1" x14ac:dyDescent="0.15"/>
    <row r="25" ht="12.95" customHeight="1" x14ac:dyDescent="0.15"/>
    <row r="26" ht="12.95" customHeight="1" x14ac:dyDescent="0.15"/>
    <row r="27" ht="12.95" customHeight="1" x14ac:dyDescent="0.15"/>
    <row r="28" ht="12.95" customHeight="1" x14ac:dyDescent="0.15"/>
    <row r="29" ht="12.95" customHeight="1" x14ac:dyDescent="0.15"/>
    <row r="30" ht="12.95" customHeight="1" x14ac:dyDescent="0.15"/>
    <row r="31" ht="12.95" customHeight="1" x14ac:dyDescent="0.15"/>
    <row r="32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spans="2:11" ht="12.95" customHeight="1" x14ac:dyDescent="0.15"/>
    <row r="50" spans="2:11" ht="12.95" customHeight="1" x14ac:dyDescent="0.15"/>
    <row r="51" spans="2:11" ht="12.95" customHeight="1" x14ac:dyDescent="0.15"/>
    <row r="52" spans="2:11" ht="12.95" customHeight="1" x14ac:dyDescent="0.15"/>
    <row r="53" spans="2:11" ht="12.95" customHeight="1" x14ac:dyDescent="0.15"/>
    <row r="54" spans="2:11" ht="12.95" customHeight="1" x14ac:dyDescent="0.15"/>
    <row r="55" spans="2:11" ht="12.95" customHeight="1" x14ac:dyDescent="0.15"/>
    <row r="56" spans="2:11" ht="12.95" customHeight="1" x14ac:dyDescent="0.15"/>
    <row r="57" spans="2:11" ht="12.95" customHeight="1" x14ac:dyDescent="0.15"/>
    <row r="58" spans="2:11" ht="12.95" customHeight="1" x14ac:dyDescent="0.15"/>
    <row r="59" spans="2:11" ht="12.95" customHeight="1" x14ac:dyDescent="0.15"/>
    <row r="60" spans="2:11" ht="14.1" customHeight="1" x14ac:dyDescent="0.15">
      <c r="B60" s="10"/>
      <c r="C60" s="10"/>
      <c r="D60" s="10"/>
      <c r="E60" s="10"/>
      <c r="F60" s="10"/>
      <c r="G60" s="10"/>
      <c r="H60" s="10"/>
      <c r="I60" s="10"/>
      <c r="J60" s="10"/>
    </row>
    <row r="61" spans="2:11" ht="14.1" customHeight="1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9"/>
    </row>
    <row r="62" spans="2:11" ht="14.1" customHeight="1" x14ac:dyDescent="0.15">
      <c r="B62" s="133" t="s">
        <v>61</v>
      </c>
      <c r="C62" s="133"/>
      <c r="D62" s="133"/>
      <c r="E62" s="133"/>
      <c r="F62" s="133"/>
      <c r="G62" s="133"/>
      <c r="H62" s="133"/>
      <c r="I62" s="133"/>
      <c r="J62" s="133"/>
      <c r="K62" s="9"/>
    </row>
    <row r="63" spans="2:11" ht="14.1" customHeight="1" x14ac:dyDescent="0.15">
      <c r="B63" s="26" t="s">
        <v>26</v>
      </c>
      <c r="C63" s="123" t="s">
        <v>1</v>
      </c>
      <c r="D63" s="123"/>
      <c r="E63" s="46" t="s">
        <v>3</v>
      </c>
      <c r="F63" s="46" t="s">
        <v>5</v>
      </c>
      <c r="G63" s="123" t="s">
        <v>6</v>
      </c>
      <c r="H63" s="123"/>
      <c r="I63" s="123" t="s">
        <v>29</v>
      </c>
      <c r="J63" s="123"/>
      <c r="K63" s="9"/>
    </row>
    <row r="64" spans="2:11" ht="14.1" customHeight="1" x14ac:dyDescent="0.15">
      <c r="B64" s="46" t="s">
        <v>27</v>
      </c>
      <c r="C64" s="123" t="s">
        <v>2</v>
      </c>
      <c r="D64" s="123"/>
      <c r="E64" s="46" t="s">
        <v>4</v>
      </c>
      <c r="F64" s="46" t="s">
        <v>54</v>
      </c>
      <c r="G64" s="123" t="s">
        <v>28</v>
      </c>
      <c r="H64" s="123"/>
      <c r="I64" s="123" t="s">
        <v>11</v>
      </c>
      <c r="J64" s="123"/>
      <c r="K64" s="9"/>
    </row>
    <row r="65" spans="2:11" ht="14.1" customHeight="1" x14ac:dyDescent="0.15">
      <c r="B65" s="39">
        <v>41741</v>
      </c>
      <c r="C65" s="123">
        <v>620</v>
      </c>
      <c r="D65" s="123"/>
      <c r="E65" s="46">
        <v>0.29409999999999997</v>
      </c>
      <c r="F65" s="40">
        <f>C65*E65</f>
        <v>182.34199999999998</v>
      </c>
      <c r="G65" s="123">
        <v>1.71</v>
      </c>
      <c r="H65" s="123"/>
      <c r="I65" s="134">
        <f>E65/G65</f>
        <v>0.17198830409356725</v>
      </c>
      <c r="J65" s="134"/>
      <c r="K65" s="9"/>
    </row>
    <row r="66" spans="2:11" ht="14.1" customHeight="1" x14ac:dyDescent="0.15">
      <c r="B66" s="46"/>
      <c r="C66" s="46"/>
      <c r="D66" s="46"/>
      <c r="E66" s="25"/>
      <c r="F66" s="25"/>
      <c r="G66" s="46"/>
      <c r="H66" s="46"/>
      <c r="I66" s="46"/>
      <c r="J66" s="25"/>
      <c r="K66" s="9"/>
    </row>
    <row r="67" spans="2:11" ht="14.1" customHeight="1" x14ac:dyDescent="0.15">
      <c r="B67" s="133" t="s">
        <v>18</v>
      </c>
      <c r="C67" s="133"/>
      <c r="D67" s="133"/>
      <c r="E67" s="133"/>
      <c r="F67" s="133"/>
      <c r="G67" s="133"/>
      <c r="H67" s="133"/>
      <c r="I67" s="133"/>
      <c r="J67" s="133"/>
      <c r="K67" s="9"/>
    </row>
    <row r="68" spans="2:11" ht="14.1" customHeight="1" x14ac:dyDescent="0.15">
      <c r="B68" s="25"/>
      <c r="C68" s="46" t="s">
        <v>49</v>
      </c>
      <c r="D68" s="46" t="s">
        <v>48</v>
      </c>
      <c r="E68" s="46" t="s">
        <v>20</v>
      </c>
      <c r="F68" s="46" t="s">
        <v>21</v>
      </c>
      <c r="G68" s="46" t="s">
        <v>22</v>
      </c>
      <c r="H68" s="25"/>
      <c r="I68" s="25"/>
      <c r="J68" s="25"/>
      <c r="K68" s="9"/>
    </row>
    <row r="69" spans="2:11" ht="14.1" customHeight="1" x14ac:dyDescent="0.15">
      <c r="B69" s="25" t="s">
        <v>30</v>
      </c>
      <c r="C69" s="38">
        <f>C70/$G$65</f>
        <v>0.11988304093567251</v>
      </c>
      <c r="D69" s="38">
        <f t="shared" ref="D69:G69" si="0">D70/$G$65</f>
        <v>0.11988304093567251</v>
      </c>
      <c r="E69" s="38">
        <f t="shared" si="0"/>
        <v>0.25029239766081873</v>
      </c>
      <c r="F69" s="38">
        <f t="shared" si="0"/>
        <v>0.32982456140350874</v>
      </c>
      <c r="G69" s="38">
        <f t="shared" si="0"/>
        <v>0.32982456140350874</v>
      </c>
      <c r="H69" s="25"/>
      <c r="I69" s="25"/>
      <c r="J69" s="25"/>
      <c r="K69" s="9"/>
    </row>
    <row r="70" spans="2:11" ht="14.1" customHeight="1" x14ac:dyDescent="0.15">
      <c r="B70" s="25" t="s">
        <v>19</v>
      </c>
      <c r="C70" s="46">
        <v>0.20499999999999999</v>
      </c>
      <c r="D70" s="46">
        <v>0.20499999999999999</v>
      </c>
      <c r="E70" s="46">
        <v>0.42799999999999999</v>
      </c>
      <c r="F70" s="46">
        <v>0.56399999999999995</v>
      </c>
      <c r="G70" s="46">
        <v>0.56399999999999995</v>
      </c>
      <c r="H70" s="25"/>
      <c r="I70" s="29"/>
      <c r="J70" s="29"/>
      <c r="K70" s="9"/>
    </row>
    <row r="71" spans="2:11" ht="14.1" customHeight="1" x14ac:dyDescent="0.15">
      <c r="B71" s="25" t="s">
        <v>32</v>
      </c>
      <c r="C71" s="46">
        <v>550</v>
      </c>
      <c r="D71" s="46">
        <v>750</v>
      </c>
      <c r="E71" s="46">
        <v>1000</v>
      </c>
      <c r="F71" s="46">
        <v>1000</v>
      </c>
      <c r="G71" s="46">
        <v>550</v>
      </c>
      <c r="H71" s="25"/>
      <c r="I71" s="25"/>
      <c r="J71" s="25"/>
      <c r="K71" s="9"/>
    </row>
    <row r="72" spans="2:11" ht="14.1" customHeight="1" x14ac:dyDescent="0.15">
      <c r="B72" s="25" t="s">
        <v>33</v>
      </c>
      <c r="C72" s="46">
        <v>550</v>
      </c>
      <c r="D72" s="46">
        <v>750</v>
      </c>
      <c r="E72" s="46">
        <v>910</v>
      </c>
      <c r="F72" s="46">
        <v>910</v>
      </c>
      <c r="G72" s="46">
        <v>550</v>
      </c>
      <c r="H72" s="25"/>
      <c r="I72" s="25"/>
      <c r="J72" s="25"/>
      <c r="K72" s="9"/>
    </row>
    <row r="73" spans="2:11" ht="14.1" customHeight="1" x14ac:dyDescent="0.15">
      <c r="B73" s="25"/>
      <c r="C73" s="46"/>
      <c r="D73" s="46"/>
      <c r="E73" s="46"/>
      <c r="F73" s="46"/>
      <c r="G73" s="46"/>
      <c r="H73" s="46"/>
      <c r="I73" s="25"/>
      <c r="J73" s="25"/>
      <c r="K73" s="9"/>
    </row>
    <row r="74" spans="2:11" ht="14.1" customHeight="1" x14ac:dyDescent="0.15">
      <c r="B74" s="133" t="s">
        <v>23</v>
      </c>
      <c r="C74" s="133"/>
      <c r="D74" s="133"/>
      <c r="E74" s="133"/>
      <c r="F74" s="133"/>
      <c r="G74" s="133"/>
      <c r="H74" s="133"/>
      <c r="I74" s="133"/>
      <c r="J74" s="133"/>
      <c r="K74" s="9"/>
    </row>
    <row r="75" spans="2:11" ht="14.1" customHeight="1" x14ac:dyDescent="0.15">
      <c r="B75" s="25"/>
      <c r="C75" s="25" t="s">
        <v>0</v>
      </c>
      <c r="D75" s="25" t="s">
        <v>25</v>
      </c>
      <c r="E75" s="25" t="s">
        <v>24</v>
      </c>
      <c r="F75" s="25" t="s">
        <v>25</v>
      </c>
      <c r="G75" s="25" t="s">
        <v>57</v>
      </c>
      <c r="H75" s="25" t="s">
        <v>55</v>
      </c>
      <c r="I75" s="46"/>
      <c r="J75" s="46"/>
      <c r="K75" s="9"/>
    </row>
    <row r="76" spans="2:11" ht="14.1" customHeight="1" x14ac:dyDescent="0.15">
      <c r="B76" s="25"/>
      <c r="C76" s="25"/>
      <c r="D76" s="27">
        <f>D77</f>
        <v>620</v>
      </c>
      <c r="E76" s="25"/>
      <c r="F76" s="25"/>
      <c r="G76" s="35">
        <f>E65</f>
        <v>0.29409999999999997</v>
      </c>
      <c r="H76" s="47">
        <f>G76/$G$65</f>
        <v>0.17198830409356725</v>
      </c>
      <c r="I76" s="46"/>
      <c r="J76" s="46"/>
      <c r="K76" s="9"/>
    </row>
    <row r="77" spans="2:11" ht="14.1" customHeight="1" x14ac:dyDescent="0.15">
      <c r="B77" s="25" t="s">
        <v>46</v>
      </c>
      <c r="C77" s="28">
        <f>$C$65</f>
        <v>620</v>
      </c>
      <c r="D77" s="27">
        <f>C77</f>
        <v>620</v>
      </c>
      <c r="E77" s="29">
        <f>$F$6</f>
        <v>182.34199999999998</v>
      </c>
      <c r="F77" s="27">
        <f>E77</f>
        <v>182.34199999999998</v>
      </c>
      <c r="G77" s="35">
        <f t="shared" ref="G77:G81" si="1">F77/D77</f>
        <v>0.29409999999999997</v>
      </c>
      <c r="H77" s="47">
        <f t="shared" ref="H77:H85" si="2">G77/$G$65</f>
        <v>0.17198830409356725</v>
      </c>
      <c r="I77" s="46"/>
      <c r="J77" s="25"/>
      <c r="K77" s="9"/>
    </row>
    <row r="78" spans="2:11" ht="14.1" customHeight="1" x14ac:dyDescent="0.15">
      <c r="B78" s="25" t="s">
        <v>31</v>
      </c>
      <c r="C78" s="28">
        <f>$C$9</f>
        <v>92</v>
      </c>
      <c r="D78" s="27">
        <f>D77+C78</f>
        <v>712</v>
      </c>
      <c r="E78" s="29">
        <f>$F$9</f>
        <v>37.72</v>
      </c>
      <c r="F78" s="27">
        <f>F77+E78</f>
        <v>220.06199999999998</v>
      </c>
      <c r="G78" s="35">
        <f>F78/D78</f>
        <v>0.30907584269662919</v>
      </c>
      <c r="H78" s="47">
        <f t="shared" si="2"/>
        <v>0.18074610684013404</v>
      </c>
      <c r="I78" s="46"/>
      <c r="J78" s="25"/>
      <c r="K78" s="9"/>
    </row>
    <row r="79" spans="2:11" ht="14.1" customHeight="1" x14ac:dyDescent="0.15">
      <c r="B79" s="25" t="s">
        <v>35</v>
      </c>
      <c r="C79" s="28">
        <f>$C$10</f>
        <v>0</v>
      </c>
      <c r="D79" s="27">
        <f t="shared" ref="D79:D81" si="3">D78+C79</f>
        <v>712</v>
      </c>
      <c r="E79" s="29">
        <f>$F$10</f>
        <v>0</v>
      </c>
      <c r="F79" s="27">
        <f t="shared" ref="F79:F81" si="4">F78+E79</f>
        <v>220.06199999999998</v>
      </c>
      <c r="G79" s="35">
        <f t="shared" si="1"/>
        <v>0.30907584269662919</v>
      </c>
      <c r="H79" s="47">
        <f t="shared" si="2"/>
        <v>0.18074610684013404</v>
      </c>
      <c r="I79" s="46"/>
      <c r="J79" s="25"/>
      <c r="K79" s="9"/>
    </row>
    <row r="80" spans="2:11" ht="14.1" customHeight="1" x14ac:dyDescent="0.15">
      <c r="B80" s="25" t="s">
        <v>36</v>
      </c>
      <c r="C80" s="28">
        <f>$C$11</f>
        <v>8</v>
      </c>
      <c r="D80" s="27">
        <f t="shared" si="3"/>
        <v>720</v>
      </c>
      <c r="E80" s="29">
        <f>$F$11</f>
        <v>9.52</v>
      </c>
      <c r="F80" s="27">
        <f t="shared" si="4"/>
        <v>229.58199999999999</v>
      </c>
      <c r="G80" s="35">
        <f t="shared" si="1"/>
        <v>0.31886388888888889</v>
      </c>
      <c r="H80" s="47">
        <f t="shared" si="2"/>
        <v>0.18647011046133855</v>
      </c>
      <c r="I80" s="46"/>
      <c r="J80" s="25"/>
      <c r="K80" s="9"/>
    </row>
    <row r="81" spans="2:11" ht="14.1" customHeight="1" x14ac:dyDescent="0.15">
      <c r="B81" s="25" t="s">
        <v>37</v>
      </c>
      <c r="C81" s="28">
        <f>$C$12</f>
        <v>2</v>
      </c>
      <c r="D81" s="27">
        <f t="shared" si="3"/>
        <v>722</v>
      </c>
      <c r="E81" s="29">
        <f>$F$12</f>
        <v>3.8</v>
      </c>
      <c r="F81" s="27">
        <f t="shared" si="4"/>
        <v>233.38200000000001</v>
      </c>
      <c r="G81" s="35">
        <f t="shared" si="1"/>
        <v>0.3232437673130194</v>
      </c>
      <c r="H81" s="47">
        <f t="shared" si="2"/>
        <v>0.18903144287311077</v>
      </c>
      <c r="I81" s="46"/>
      <c r="J81" s="25"/>
      <c r="K81" s="9"/>
    </row>
    <row r="82" spans="2:11" ht="14.1" customHeight="1" x14ac:dyDescent="0.15">
      <c r="B82" s="25" t="s">
        <v>52</v>
      </c>
      <c r="C82" s="28"/>
      <c r="D82" s="27">
        <f>D81</f>
        <v>722</v>
      </c>
      <c r="E82" s="27"/>
      <c r="F82" s="27"/>
      <c r="G82" s="35">
        <f t="shared" ref="G82" si="5">G81</f>
        <v>0.3232437673130194</v>
      </c>
      <c r="H82" s="47">
        <f t="shared" si="2"/>
        <v>0.18903144287311077</v>
      </c>
      <c r="I82" s="46"/>
      <c r="J82" s="25"/>
      <c r="K82" s="9"/>
    </row>
    <row r="83" spans="2:11" ht="14.1" customHeight="1" x14ac:dyDescent="0.15">
      <c r="B83" s="25" t="s">
        <v>60</v>
      </c>
      <c r="C83" s="28">
        <f>$C$8</f>
        <v>0</v>
      </c>
      <c r="D83" s="27">
        <f>D81+C83</f>
        <v>722</v>
      </c>
      <c r="E83" s="29">
        <f>$F$8</f>
        <v>0</v>
      </c>
      <c r="F83" s="27">
        <f>F81+E83</f>
        <v>233.38200000000001</v>
      </c>
      <c r="G83" s="35">
        <f>F83/D83</f>
        <v>0.3232437673130194</v>
      </c>
      <c r="H83" s="47">
        <f t="shared" si="2"/>
        <v>0.18903144287311077</v>
      </c>
      <c r="I83" s="46"/>
      <c r="J83" s="25"/>
      <c r="K83" s="9"/>
    </row>
    <row r="84" spans="2:11" ht="14.1" customHeight="1" x14ac:dyDescent="0.15">
      <c r="B84" s="25" t="s">
        <v>34</v>
      </c>
      <c r="C84" s="28">
        <f>$C$7</f>
        <v>79.2</v>
      </c>
      <c r="D84" s="27">
        <f>D83+C84</f>
        <v>801.2</v>
      </c>
      <c r="E84" s="29">
        <f>$F$7</f>
        <v>88.704000000000008</v>
      </c>
      <c r="F84" s="27">
        <f>F83+E84</f>
        <v>322.08600000000001</v>
      </c>
      <c r="G84" s="35">
        <f>F84/D84</f>
        <v>0.40200449326010984</v>
      </c>
      <c r="H84" s="47">
        <f t="shared" si="2"/>
        <v>0.23509034693573674</v>
      </c>
      <c r="I84" s="46"/>
      <c r="J84" s="25"/>
      <c r="K84" s="9"/>
    </row>
    <row r="85" spans="2:11" ht="14.1" customHeight="1" x14ac:dyDescent="0.15">
      <c r="B85" s="30" t="s">
        <v>47</v>
      </c>
      <c r="C85" s="25"/>
      <c r="D85" s="27">
        <f>D84</f>
        <v>801.2</v>
      </c>
      <c r="E85" s="29"/>
      <c r="F85" s="27"/>
      <c r="G85" s="36">
        <f>G84</f>
        <v>0.40200449326010984</v>
      </c>
      <c r="H85" s="47">
        <f t="shared" si="2"/>
        <v>0.23509034693573674</v>
      </c>
      <c r="I85" s="25"/>
      <c r="J85" s="25"/>
      <c r="K85" s="9"/>
    </row>
    <row r="86" spans="2:11" ht="14.1" customHeight="1" x14ac:dyDescent="0.15">
      <c r="B86" s="25"/>
      <c r="C86" s="25"/>
      <c r="D86" s="25"/>
      <c r="E86" s="25"/>
      <c r="F86" s="25"/>
      <c r="G86" s="25"/>
      <c r="H86" s="25"/>
      <c r="I86" s="25"/>
      <c r="J86" s="25"/>
      <c r="K86" s="9"/>
    </row>
    <row r="87" spans="2:11" ht="14.1" customHeight="1" x14ac:dyDescent="0.15">
      <c r="B87" s="25"/>
      <c r="C87" s="25"/>
      <c r="D87" s="25"/>
      <c r="E87" s="25"/>
      <c r="F87" s="25"/>
      <c r="G87" s="25"/>
      <c r="H87" s="25"/>
      <c r="I87" s="25"/>
      <c r="J87" s="25"/>
      <c r="K87" s="9"/>
    </row>
    <row r="88" spans="2:11" ht="14.1" customHeight="1" x14ac:dyDescent="0.15">
      <c r="B88" s="10"/>
      <c r="C88" s="10"/>
      <c r="D88" s="10"/>
      <c r="E88" s="10"/>
      <c r="F88" s="10"/>
      <c r="G88" s="10"/>
      <c r="H88" s="10"/>
      <c r="I88" s="10"/>
      <c r="J88" s="10"/>
    </row>
    <row r="89" spans="2:11" ht="14.1" customHeight="1" x14ac:dyDescent="0.15"/>
    <row r="90" spans="2:11" ht="14.1" customHeight="1" x14ac:dyDescent="0.15"/>
    <row r="91" spans="2:11" ht="14.1" customHeight="1" x14ac:dyDescent="0.15"/>
    <row r="92" spans="2:11" ht="14.1" customHeight="1" x14ac:dyDescent="0.15"/>
    <row r="93" spans="2:11" ht="14.1" customHeight="1" x14ac:dyDescent="0.15"/>
    <row r="94" spans="2:11" ht="14.1" customHeight="1" x14ac:dyDescent="0.15"/>
    <row r="95" spans="2:11" ht="14.1" customHeight="1" x14ac:dyDescent="0.15"/>
    <row r="96" spans="2:11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</sheetData>
  <sheetProtection password="CC1A" sheet="1" objects="1" scenarios="1"/>
  <mergeCells count="32">
    <mergeCell ref="C65:D65"/>
    <mergeCell ref="G65:H65"/>
    <mergeCell ref="I65:J65"/>
    <mergeCell ref="B67:J67"/>
    <mergeCell ref="B74:J74"/>
    <mergeCell ref="B62:J62"/>
    <mergeCell ref="C63:D63"/>
    <mergeCell ref="G63:H63"/>
    <mergeCell ref="I63:J63"/>
    <mergeCell ref="C64:D64"/>
    <mergeCell ref="G64:H64"/>
    <mergeCell ref="I64:J64"/>
    <mergeCell ref="C13:D13"/>
    <mergeCell ref="G13:H13"/>
    <mergeCell ref="I13:J13"/>
    <mergeCell ref="G6:H6"/>
    <mergeCell ref="I6:J6"/>
    <mergeCell ref="I7:J7"/>
    <mergeCell ref="I8:J8"/>
    <mergeCell ref="G9:H9"/>
    <mergeCell ref="I9:J9"/>
    <mergeCell ref="G10:H10"/>
    <mergeCell ref="I10:J10"/>
    <mergeCell ref="G11:H12"/>
    <mergeCell ref="I11:J11"/>
    <mergeCell ref="I12:J12"/>
    <mergeCell ref="B2:J3"/>
    <mergeCell ref="C4:D4"/>
    <mergeCell ref="G4:J4"/>
    <mergeCell ref="C5:D5"/>
    <mergeCell ref="G5:H5"/>
    <mergeCell ref="I5:J5"/>
  </mergeCells>
  <conditionalFormatting sqref="I72:J72">
    <cfRule type="cellIs" dxfId="9" priority="3" stopIfTrue="1" operator="greaterThan">
      <formula>$E$72</formula>
    </cfRule>
  </conditionalFormatting>
  <conditionalFormatting sqref="C13:D13">
    <cfRule type="cellIs" dxfId="8" priority="4" stopIfTrue="1" operator="greaterThan">
      <formula>$D$14</formula>
    </cfRule>
    <cfRule type="cellIs" dxfId="7" priority="5" stopIfTrue="1" operator="greaterThan">
      <formula>$C$14</formula>
    </cfRule>
  </conditionalFormatting>
  <conditionalFormatting sqref="I13:J13">
    <cfRule type="cellIs" dxfId="6" priority="2" stopIfTrue="1" operator="notBetween">
      <formula>$I$14</formula>
      <formula>$J$14</formula>
    </cfRule>
  </conditionalFormatting>
  <conditionalFormatting sqref="E13">
    <cfRule type="cellIs" dxfId="5" priority="1" operator="notBetween">
      <formula>$E$14</formula>
      <formula>$F$14</formula>
    </cfRule>
  </conditionalFormatting>
  <dataValidations count="4">
    <dataValidation type="decimal" operator="lessThanOrEqual" allowBlank="1" showInputMessage="1" showErrorMessage="1" error="Places AR 154 kg Maxi" sqref="C11">
      <formula1>154</formula1>
    </dataValidation>
    <dataValidation type="decimal" operator="lessThanOrEqual" allowBlank="1" showInputMessage="1" showErrorMessage="1" error="Réservoir Principal 110 L maximum" sqref="G7">
      <formula1>110</formula1>
    </dataValidation>
    <dataValidation type="decimal" operator="lessThanOrEqual" allowBlank="1" showInputMessage="1" showErrorMessage="1" error="Bagages 40 kg Maxi" sqref="C12">
      <formula1>40</formula1>
    </dataValidation>
    <dataValidation type="decimal" operator="lessThanOrEqual" allowBlank="1" showInputMessage="1" showErrorMessage="1" error="Réservoir Secondaire 50 L maximum" sqref="G8">
      <formula1>50</formula1>
    </dataValidation>
  </dataValidation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570D"/>
  </sheetPr>
  <dimension ref="B1:M102"/>
  <sheetViews>
    <sheetView showGridLines="0" showRowColHeaders="0" tabSelected="1" zoomScaleNormal="100" workbookViewId="0">
      <selection activeCell="B2" sqref="B2:J3"/>
    </sheetView>
  </sheetViews>
  <sheetFormatPr baseColWidth="10" defaultColWidth="12" defaultRowHeight="10.5" x14ac:dyDescent="0.15"/>
  <cols>
    <col min="1" max="1" width="2.83203125" style="1" customWidth="1"/>
    <col min="2" max="2" width="20.83203125" style="1" customWidth="1"/>
    <col min="3" max="4" width="12.83203125" style="1" customWidth="1"/>
    <col min="5" max="6" width="14.83203125" style="1" customWidth="1"/>
    <col min="7" max="10" width="9.83203125" style="1" customWidth="1"/>
    <col min="11" max="16384" width="12" style="1"/>
  </cols>
  <sheetData>
    <row r="1" spans="2:13" ht="11.25" thickBot="1" x14ac:dyDescent="0.2"/>
    <row r="2" spans="2:13" ht="12.95" customHeight="1" x14ac:dyDescent="0.15">
      <c r="B2" s="98" t="s">
        <v>63</v>
      </c>
      <c r="C2" s="99"/>
      <c r="D2" s="99"/>
      <c r="E2" s="99"/>
      <c r="F2" s="99"/>
      <c r="G2" s="99"/>
      <c r="H2" s="99"/>
      <c r="I2" s="99"/>
      <c r="J2" s="100"/>
    </row>
    <row r="3" spans="2:13" ht="12.95" customHeight="1" thickBot="1" x14ac:dyDescent="0.2">
      <c r="B3" s="101"/>
      <c r="C3" s="102"/>
      <c r="D3" s="102"/>
      <c r="E3" s="102"/>
      <c r="F3" s="102"/>
      <c r="G3" s="102"/>
      <c r="H3" s="102"/>
      <c r="I3" s="102"/>
      <c r="J3" s="103"/>
    </row>
    <row r="4" spans="2:13" ht="12.95" customHeight="1" x14ac:dyDescent="0.15">
      <c r="B4" s="33"/>
      <c r="C4" s="104" t="s">
        <v>0</v>
      </c>
      <c r="D4" s="105"/>
      <c r="E4" s="33" t="s">
        <v>45</v>
      </c>
      <c r="F4" s="34" t="s">
        <v>24</v>
      </c>
      <c r="G4" s="106" t="s">
        <v>7</v>
      </c>
      <c r="H4" s="107"/>
      <c r="I4" s="107"/>
      <c r="J4" s="108"/>
      <c r="K4" s="2"/>
      <c r="L4" s="2"/>
      <c r="M4" s="2"/>
    </row>
    <row r="5" spans="2:13" ht="12.95" customHeight="1" thickBot="1" x14ac:dyDescent="0.2">
      <c r="B5" s="11"/>
      <c r="C5" s="109" t="s">
        <v>2</v>
      </c>
      <c r="D5" s="110"/>
      <c r="E5" s="32" t="s">
        <v>4</v>
      </c>
      <c r="F5" s="46" t="s">
        <v>54</v>
      </c>
      <c r="G5" s="111" t="s">
        <v>15</v>
      </c>
      <c r="H5" s="112"/>
      <c r="I5" s="113" t="s">
        <v>38</v>
      </c>
      <c r="J5" s="114"/>
      <c r="L5" s="2"/>
      <c r="M5" s="2"/>
    </row>
    <row r="6" spans="2:13" ht="12.95" customHeight="1" x14ac:dyDescent="0.15">
      <c r="B6" s="12" t="s">
        <v>12</v>
      </c>
      <c r="C6" s="13">
        <f>C66</f>
        <v>697.6</v>
      </c>
      <c r="D6" s="45"/>
      <c r="E6" s="14">
        <f>E66</f>
        <v>0.40899999999999997</v>
      </c>
      <c r="F6" s="15">
        <f>E6*C6</f>
        <v>285.3184</v>
      </c>
      <c r="G6" s="115">
        <f>SUM(G7:G8)</f>
        <v>220</v>
      </c>
      <c r="H6" s="116"/>
      <c r="I6" s="117" t="s">
        <v>43</v>
      </c>
      <c r="J6" s="118"/>
      <c r="K6" s="3"/>
      <c r="L6" s="3"/>
      <c r="M6" s="2"/>
    </row>
    <row r="7" spans="2:13" ht="12.95" customHeight="1" x14ac:dyDescent="0.15">
      <c r="B7" s="16" t="s">
        <v>51</v>
      </c>
      <c r="C7" s="13">
        <f>G7*H15</f>
        <v>64.8</v>
      </c>
      <c r="D7" s="45"/>
      <c r="E7" s="17">
        <v>-0.55000000000000004</v>
      </c>
      <c r="F7" s="18">
        <f>C7*E7</f>
        <v>-35.64</v>
      </c>
      <c r="G7" s="4">
        <v>90</v>
      </c>
      <c r="H7" s="5" t="s">
        <v>66</v>
      </c>
      <c r="I7" s="119" t="s">
        <v>39</v>
      </c>
      <c r="J7" s="120"/>
      <c r="K7" s="3"/>
      <c r="L7" s="3"/>
    </row>
    <row r="8" spans="2:13" ht="12.95" customHeight="1" x14ac:dyDescent="0.15">
      <c r="B8" s="16" t="s">
        <v>50</v>
      </c>
      <c r="C8" s="13">
        <f>G8*H15</f>
        <v>93.6</v>
      </c>
      <c r="D8" s="45"/>
      <c r="E8" s="17">
        <v>1.31</v>
      </c>
      <c r="F8" s="18">
        <f>C8*E8</f>
        <v>122.616</v>
      </c>
      <c r="G8" s="4">
        <v>130</v>
      </c>
      <c r="H8" s="5" t="s">
        <v>67</v>
      </c>
      <c r="I8" s="117"/>
      <c r="J8" s="118"/>
    </row>
    <row r="9" spans="2:13" ht="12.95" customHeight="1" x14ac:dyDescent="0.15">
      <c r="B9" s="16" t="s">
        <v>31</v>
      </c>
      <c r="C9" s="4">
        <v>95</v>
      </c>
      <c r="D9" s="19"/>
      <c r="E9" s="17">
        <v>0.44</v>
      </c>
      <c r="F9" s="18">
        <f>C9*E9</f>
        <v>41.8</v>
      </c>
      <c r="G9" s="121" t="s">
        <v>8</v>
      </c>
      <c r="H9" s="122"/>
      <c r="I9" s="173" t="s">
        <v>44</v>
      </c>
      <c r="J9" s="174"/>
    </row>
    <row r="10" spans="2:13" ht="12.95" customHeight="1" x14ac:dyDescent="0.15">
      <c r="B10" s="16" t="s">
        <v>35</v>
      </c>
      <c r="C10" s="4">
        <v>2</v>
      </c>
      <c r="D10" s="19"/>
      <c r="E10" s="17">
        <v>0.44</v>
      </c>
      <c r="F10" s="18">
        <f>C10*E10</f>
        <v>0.88</v>
      </c>
      <c r="G10" s="124" t="s">
        <v>9</v>
      </c>
      <c r="H10" s="125"/>
      <c r="I10" s="152" t="s">
        <v>40</v>
      </c>
      <c r="J10" s="153"/>
    </row>
    <row r="11" spans="2:13" ht="12.95" customHeight="1" x14ac:dyDescent="0.15">
      <c r="B11" s="16" t="s">
        <v>36</v>
      </c>
      <c r="C11" s="4">
        <v>8</v>
      </c>
      <c r="D11" s="91" t="s">
        <v>68</v>
      </c>
      <c r="E11" s="17">
        <v>1.26</v>
      </c>
      <c r="F11" s="18">
        <f>E11*C11</f>
        <v>10.08</v>
      </c>
      <c r="G11" s="179">
        <f>(G7+MAX(0,(G8-5)))/G15</f>
        <v>6.5151515151515156</v>
      </c>
      <c r="H11" s="180"/>
      <c r="I11" s="121"/>
      <c r="J11" s="126"/>
    </row>
    <row r="12" spans="2:13" ht="12.95" customHeight="1" x14ac:dyDescent="0.15">
      <c r="B12" s="16" t="s">
        <v>72</v>
      </c>
      <c r="C12" s="4">
        <v>0</v>
      </c>
      <c r="D12" s="91" t="s">
        <v>69</v>
      </c>
      <c r="E12" s="17">
        <v>-0.47</v>
      </c>
      <c r="F12" s="18">
        <f>E12*C12</f>
        <v>0</v>
      </c>
      <c r="G12" s="179"/>
      <c r="H12" s="180"/>
      <c r="I12" s="121" t="s">
        <v>10</v>
      </c>
      <c r="J12" s="126"/>
    </row>
    <row r="13" spans="2:13" ht="12.95" customHeight="1" thickBot="1" x14ac:dyDescent="0.2">
      <c r="B13" s="16" t="s">
        <v>70</v>
      </c>
      <c r="C13" s="4">
        <v>0</v>
      </c>
      <c r="D13" s="6" t="s">
        <v>69</v>
      </c>
      <c r="E13" s="17">
        <v>2</v>
      </c>
      <c r="F13" s="18">
        <f>E13*C13</f>
        <v>0</v>
      </c>
      <c r="G13" s="179"/>
      <c r="H13" s="180"/>
      <c r="I13" s="124" t="s">
        <v>11</v>
      </c>
      <c r="J13" s="181"/>
    </row>
    <row r="14" spans="2:13" ht="12.95" customHeight="1" x14ac:dyDescent="0.15">
      <c r="B14" s="20" t="s">
        <v>13</v>
      </c>
      <c r="C14" s="127">
        <f>SUM(C6:C13)</f>
        <v>961</v>
      </c>
      <c r="D14" s="128"/>
      <c r="E14" s="42">
        <f>F14/C14</f>
        <v>0.44230426638917791</v>
      </c>
      <c r="F14" s="37">
        <f>SUM(F6:F13)</f>
        <v>425.05439999999999</v>
      </c>
      <c r="G14" s="129"/>
      <c r="H14" s="130"/>
      <c r="I14" s="131">
        <f>E14/G66</f>
        <v>0.22115213319458896</v>
      </c>
      <c r="J14" s="132"/>
    </row>
    <row r="15" spans="2:13" ht="12.95" customHeight="1" thickBot="1" x14ac:dyDescent="0.2">
      <c r="B15" s="21" t="s">
        <v>14</v>
      </c>
      <c r="C15" s="176">
        <f>E72</f>
        <v>1200</v>
      </c>
      <c r="D15" s="177"/>
      <c r="E15" s="43">
        <f>C71</f>
        <v>0.36</v>
      </c>
      <c r="F15" s="44">
        <f>F71</f>
        <v>0.68</v>
      </c>
      <c r="G15" s="7">
        <v>33</v>
      </c>
      <c r="H15" s="8">
        <v>0.72</v>
      </c>
      <c r="I15" s="24">
        <f>C70</f>
        <v>0.18</v>
      </c>
      <c r="J15" s="31">
        <f>F70</f>
        <v>0.34</v>
      </c>
    </row>
    <row r="16" spans="2:13" ht="12.95" customHeight="1" x14ac:dyDescent="0.15"/>
    <row r="17" ht="12.95" customHeight="1" x14ac:dyDescent="0.15"/>
    <row r="18" ht="12.95" customHeight="1" x14ac:dyDescent="0.15"/>
    <row r="19" ht="12.95" customHeight="1" x14ac:dyDescent="0.15"/>
    <row r="20" ht="12.95" customHeight="1" x14ac:dyDescent="0.15"/>
    <row r="21" ht="12.95" customHeight="1" x14ac:dyDescent="0.15"/>
    <row r="22" ht="12.95" customHeight="1" x14ac:dyDescent="0.15"/>
    <row r="23" ht="12.95" customHeight="1" x14ac:dyDescent="0.15"/>
    <row r="24" ht="12.95" customHeight="1" x14ac:dyDescent="0.15"/>
    <row r="25" ht="12.95" customHeight="1" x14ac:dyDescent="0.15"/>
    <row r="26" ht="12.95" customHeight="1" x14ac:dyDescent="0.15"/>
    <row r="27" ht="12.95" customHeight="1" x14ac:dyDescent="0.15"/>
    <row r="28" ht="12.95" customHeight="1" x14ac:dyDescent="0.15"/>
    <row r="29" ht="12.95" customHeight="1" x14ac:dyDescent="0.15"/>
    <row r="30" ht="12.95" customHeight="1" x14ac:dyDescent="0.15"/>
    <row r="31" ht="12.95" customHeight="1" x14ac:dyDescent="0.15"/>
    <row r="32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spans="2:11" ht="12.95" customHeight="1" x14ac:dyDescent="0.15"/>
    <row r="50" spans="2:11" ht="12.95" customHeight="1" x14ac:dyDescent="0.15"/>
    <row r="51" spans="2:11" ht="12.95" customHeight="1" x14ac:dyDescent="0.15"/>
    <row r="52" spans="2:11" ht="12.95" customHeight="1" x14ac:dyDescent="0.15"/>
    <row r="53" spans="2:11" ht="12.95" customHeight="1" x14ac:dyDescent="0.15"/>
    <row r="54" spans="2:11" ht="12.95" customHeight="1" x14ac:dyDescent="0.15"/>
    <row r="55" spans="2:11" ht="12.95" customHeight="1" x14ac:dyDescent="0.15"/>
    <row r="56" spans="2:11" ht="12.95" customHeight="1" x14ac:dyDescent="0.15"/>
    <row r="57" spans="2:11" ht="12.95" customHeight="1" x14ac:dyDescent="0.15"/>
    <row r="58" spans="2:11" ht="12.95" customHeight="1" x14ac:dyDescent="0.15"/>
    <row r="59" spans="2:11" ht="12.95" customHeight="1" x14ac:dyDescent="0.15"/>
    <row r="60" spans="2:11" ht="12.95" customHeight="1" x14ac:dyDescent="0.15"/>
    <row r="61" spans="2:11" ht="14.1" customHeight="1" x14ac:dyDescent="0.15">
      <c r="B61" s="10"/>
      <c r="C61" s="10"/>
      <c r="D61" s="10"/>
      <c r="E61" s="10"/>
      <c r="F61" s="10"/>
      <c r="G61" s="10"/>
      <c r="H61" s="10"/>
      <c r="I61" s="10"/>
      <c r="J61" s="10"/>
    </row>
    <row r="62" spans="2:11" ht="14.1" customHeight="1" x14ac:dyDescent="0.15">
      <c r="B62" s="25"/>
      <c r="C62" s="25"/>
      <c r="D62" s="25"/>
      <c r="E62" s="25"/>
      <c r="F62" s="25"/>
      <c r="G62" s="25"/>
      <c r="H62" s="25"/>
      <c r="I62" s="25"/>
      <c r="J62" s="25"/>
      <c r="K62" s="9"/>
    </row>
    <row r="63" spans="2:11" ht="14.1" customHeight="1" x14ac:dyDescent="0.15">
      <c r="B63" s="133" t="s">
        <v>64</v>
      </c>
      <c r="C63" s="133"/>
      <c r="D63" s="133"/>
      <c r="E63" s="133"/>
      <c r="F63" s="133"/>
      <c r="G63" s="133"/>
      <c r="H63" s="133"/>
      <c r="I63" s="133"/>
      <c r="J63" s="133"/>
      <c r="K63" s="9"/>
    </row>
    <row r="64" spans="2:11" ht="14.1" customHeight="1" x14ac:dyDescent="0.15">
      <c r="B64" s="26" t="s">
        <v>26</v>
      </c>
      <c r="C64" s="123" t="s">
        <v>1</v>
      </c>
      <c r="D64" s="123"/>
      <c r="E64" s="46" t="s">
        <v>3</v>
      </c>
      <c r="F64" s="46" t="s">
        <v>5</v>
      </c>
      <c r="G64" s="123" t="s">
        <v>6</v>
      </c>
      <c r="H64" s="123"/>
      <c r="I64" s="123" t="s">
        <v>29</v>
      </c>
      <c r="J64" s="123"/>
      <c r="K64" s="9"/>
    </row>
    <row r="65" spans="2:11" ht="14.1" customHeight="1" x14ac:dyDescent="0.15">
      <c r="B65" s="46" t="s">
        <v>27</v>
      </c>
      <c r="C65" s="123" t="s">
        <v>2</v>
      </c>
      <c r="D65" s="123"/>
      <c r="E65" s="46" t="s">
        <v>4</v>
      </c>
      <c r="F65" s="46" t="s">
        <v>54</v>
      </c>
      <c r="G65" s="123" t="s">
        <v>28</v>
      </c>
      <c r="H65" s="123"/>
      <c r="I65" s="123" t="s">
        <v>11</v>
      </c>
      <c r="J65" s="123"/>
      <c r="K65" s="9"/>
    </row>
    <row r="66" spans="2:11" ht="14.1" customHeight="1" x14ac:dyDescent="0.15">
      <c r="B66" s="39">
        <v>44232</v>
      </c>
      <c r="C66" s="123">
        <v>697.6</v>
      </c>
      <c r="D66" s="123"/>
      <c r="E66" s="46">
        <v>0.40899999999999997</v>
      </c>
      <c r="F66" s="40">
        <f>C66*E66</f>
        <v>285.3184</v>
      </c>
      <c r="G66" s="123">
        <v>2</v>
      </c>
      <c r="H66" s="123"/>
      <c r="I66" s="134">
        <f>E66/G66</f>
        <v>0.20449999999999999</v>
      </c>
      <c r="J66" s="134"/>
      <c r="K66" s="9"/>
    </row>
    <row r="67" spans="2:11" ht="14.1" customHeight="1" x14ac:dyDescent="0.15">
      <c r="B67" s="46"/>
      <c r="C67" s="46"/>
      <c r="D67" s="46"/>
      <c r="E67" s="25"/>
      <c r="F67" s="25"/>
      <c r="G67" s="46"/>
      <c r="H67" s="46"/>
      <c r="I67" s="46"/>
      <c r="J67" s="25"/>
      <c r="K67" s="9"/>
    </row>
    <row r="68" spans="2:11" ht="14.1" customHeight="1" x14ac:dyDescent="0.15">
      <c r="B68" s="133" t="s">
        <v>18</v>
      </c>
      <c r="C68" s="133"/>
      <c r="D68" s="133"/>
      <c r="E68" s="133"/>
      <c r="F68" s="133"/>
      <c r="G68" s="133"/>
      <c r="H68" s="133"/>
      <c r="I68" s="133"/>
      <c r="J68" s="133"/>
      <c r="K68" s="9"/>
    </row>
    <row r="69" spans="2:11" ht="14.1" customHeight="1" x14ac:dyDescent="0.15">
      <c r="B69" s="25"/>
      <c r="C69" s="46" t="s">
        <v>77</v>
      </c>
      <c r="D69" s="46" t="s">
        <v>20</v>
      </c>
      <c r="E69" s="46" t="s">
        <v>21</v>
      </c>
      <c r="F69" s="46" t="s">
        <v>22</v>
      </c>
      <c r="G69" s="25"/>
      <c r="H69" s="25"/>
      <c r="I69" s="25"/>
      <c r="J69" s="9"/>
    </row>
    <row r="70" spans="2:11" ht="14.1" customHeight="1" x14ac:dyDescent="0.15">
      <c r="B70" s="25" t="s">
        <v>30</v>
      </c>
      <c r="C70" s="38">
        <f>C71/$G$66</f>
        <v>0.18</v>
      </c>
      <c r="D70" s="38">
        <f t="shared" ref="D70:F70" si="0">D71/$G$66</f>
        <v>0.18</v>
      </c>
      <c r="E70" s="38">
        <f t="shared" si="0"/>
        <v>0.34</v>
      </c>
      <c r="F70" s="38">
        <f t="shared" si="0"/>
        <v>0.34</v>
      </c>
      <c r="G70" s="25"/>
      <c r="H70" s="25"/>
      <c r="I70" s="25"/>
      <c r="J70" s="9"/>
    </row>
    <row r="71" spans="2:11" ht="14.1" customHeight="1" x14ac:dyDescent="0.15">
      <c r="B71" s="25" t="s">
        <v>19</v>
      </c>
      <c r="C71" s="46">
        <v>0.36</v>
      </c>
      <c r="D71" s="46">
        <v>0.36</v>
      </c>
      <c r="E71" s="46">
        <v>0.68</v>
      </c>
      <c r="F71" s="46">
        <v>0.68</v>
      </c>
      <c r="G71" s="25"/>
      <c r="H71" s="29"/>
      <c r="I71" s="29"/>
      <c r="J71" s="9"/>
    </row>
    <row r="72" spans="2:11" ht="14.1" customHeight="1" x14ac:dyDescent="0.15">
      <c r="B72" s="25" t="s">
        <v>32</v>
      </c>
      <c r="C72" s="46">
        <v>600</v>
      </c>
      <c r="D72" s="46">
        <v>1200</v>
      </c>
      <c r="E72" s="46">
        <v>1200</v>
      </c>
      <c r="F72" s="46">
        <v>600</v>
      </c>
      <c r="G72" s="25"/>
      <c r="H72" s="25"/>
      <c r="I72" s="25"/>
      <c r="J72" s="9"/>
    </row>
    <row r="73" spans="2:11" ht="14.1" customHeight="1" x14ac:dyDescent="0.15">
      <c r="B73" s="25"/>
      <c r="C73" s="46"/>
      <c r="D73" s="46"/>
      <c r="E73" s="46"/>
      <c r="F73" s="46"/>
      <c r="G73" s="46"/>
      <c r="H73" s="46"/>
      <c r="I73" s="25"/>
      <c r="J73" s="25"/>
      <c r="K73" s="9"/>
    </row>
    <row r="74" spans="2:11" ht="14.1" customHeight="1" x14ac:dyDescent="0.15">
      <c r="B74" s="133" t="s">
        <v>23</v>
      </c>
      <c r="C74" s="133"/>
      <c r="D74" s="133"/>
      <c r="E74" s="133"/>
      <c r="F74" s="133"/>
      <c r="G74" s="133"/>
      <c r="H74" s="133"/>
      <c r="I74" s="133"/>
      <c r="J74" s="133"/>
      <c r="K74" s="9"/>
    </row>
    <row r="75" spans="2:11" ht="14.1" customHeight="1" x14ac:dyDescent="0.15">
      <c r="B75" s="25"/>
      <c r="C75" s="25" t="s">
        <v>0</v>
      </c>
      <c r="D75" s="25" t="s">
        <v>25</v>
      </c>
      <c r="E75" s="25" t="s">
        <v>24</v>
      </c>
      <c r="F75" s="25" t="s">
        <v>25</v>
      </c>
      <c r="G75" s="25" t="s">
        <v>57</v>
      </c>
      <c r="H75" s="25" t="s">
        <v>55</v>
      </c>
      <c r="I75" s="46"/>
      <c r="J75" s="46"/>
      <c r="K75" s="9"/>
    </row>
    <row r="76" spans="2:11" ht="14.1" customHeight="1" x14ac:dyDescent="0.15">
      <c r="B76" s="25"/>
      <c r="C76" s="25"/>
      <c r="D76" s="27">
        <f>D77</f>
        <v>697.6</v>
      </c>
      <c r="E76" s="25"/>
      <c r="F76" s="25"/>
      <c r="G76" s="35">
        <f>E66</f>
        <v>0.40899999999999997</v>
      </c>
      <c r="H76" s="47">
        <f>G76/$G$66</f>
        <v>0.20449999999999999</v>
      </c>
      <c r="I76" s="46"/>
      <c r="J76" s="46"/>
      <c r="K76" s="9"/>
    </row>
    <row r="77" spans="2:11" ht="14.1" customHeight="1" x14ac:dyDescent="0.15">
      <c r="B77" s="25" t="s">
        <v>46</v>
      </c>
      <c r="C77" s="28">
        <f>$C$66</f>
        <v>697.6</v>
      </c>
      <c r="D77" s="27">
        <f>C77</f>
        <v>697.6</v>
      </c>
      <c r="E77" s="29">
        <f>$F$6</f>
        <v>285.3184</v>
      </c>
      <c r="F77" s="27">
        <f>E77</f>
        <v>285.3184</v>
      </c>
      <c r="G77" s="35">
        <f t="shared" ref="G77:G82" si="1">F77/D77</f>
        <v>0.40899999999999997</v>
      </c>
      <c r="H77" s="47">
        <f t="shared" ref="H77:H86" si="2">G77/$G$66</f>
        <v>0.20449999999999999</v>
      </c>
      <c r="I77" s="46"/>
      <c r="J77" s="25"/>
      <c r="K77" s="9"/>
    </row>
    <row r="78" spans="2:11" ht="14.1" customHeight="1" x14ac:dyDescent="0.15">
      <c r="B78" s="25" t="s">
        <v>31</v>
      </c>
      <c r="C78" s="28">
        <f>$C$9</f>
        <v>95</v>
      </c>
      <c r="D78" s="27">
        <f>D77+C78</f>
        <v>792.6</v>
      </c>
      <c r="E78" s="29">
        <f>$F$9</f>
        <v>41.8</v>
      </c>
      <c r="F78" s="27">
        <f>F77+E78</f>
        <v>327.11840000000001</v>
      </c>
      <c r="G78" s="35">
        <f>F78/D78</f>
        <v>0.41271561948019175</v>
      </c>
      <c r="H78" s="47">
        <f t="shared" si="2"/>
        <v>0.20635780974009588</v>
      </c>
      <c r="I78" s="46"/>
      <c r="J78" s="25"/>
      <c r="K78" s="9"/>
    </row>
    <row r="79" spans="2:11" ht="14.1" customHeight="1" x14ac:dyDescent="0.15">
      <c r="B79" s="25" t="s">
        <v>35</v>
      </c>
      <c r="C79" s="28">
        <f>$C$10</f>
        <v>2</v>
      </c>
      <c r="D79" s="27">
        <f t="shared" ref="D79:D80" si="3">D78+C79</f>
        <v>794.6</v>
      </c>
      <c r="E79" s="29">
        <f>$F$10</f>
        <v>0.88</v>
      </c>
      <c r="F79" s="27">
        <f t="shared" ref="F79:F80" si="4">F78+E79</f>
        <v>327.9984</v>
      </c>
      <c r="G79" s="35">
        <f t="shared" si="1"/>
        <v>0.41278429398439465</v>
      </c>
      <c r="H79" s="47">
        <f t="shared" si="2"/>
        <v>0.20639214699219732</v>
      </c>
      <c r="I79" s="46"/>
      <c r="J79" s="25"/>
      <c r="K79" s="9"/>
    </row>
    <row r="80" spans="2:11" ht="14.1" customHeight="1" x14ac:dyDescent="0.15">
      <c r="B80" s="25" t="s">
        <v>36</v>
      </c>
      <c r="C80" s="28">
        <f>$C$11</f>
        <v>8</v>
      </c>
      <c r="D80" s="27">
        <f t="shared" si="3"/>
        <v>802.6</v>
      </c>
      <c r="E80" s="29">
        <f>$F$11</f>
        <v>10.08</v>
      </c>
      <c r="F80" s="27">
        <f t="shared" si="4"/>
        <v>338.07839999999999</v>
      </c>
      <c r="G80" s="35">
        <f t="shared" si="1"/>
        <v>0.42122900573137301</v>
      </c>
      <c r="H80" s="47">
        <f t="shared" si="2"/>
        <v>0.2106145028656865</v>
      </c>
      <c r="I80" s="46"/>
      <c r="J80" s="25"/>
      <c r="K80" s="9"/>
    </row>
    <row r="81" spans="2:11" ht="14.1" customHeight="1" x14ac:dyDescent="0.15">
      <c r="B81" s="25" t="s">
        <v>72</v>
      </c>
      <c r="C81" s="28">
        <f>$C$12</f>
        <v>0</v>
      </c>
      <c r="D81" s="27">
        <f>D80+C81</f>
        <v>802.6</v>
      </c>
      <c r="E81" s="29">
        <f>$F$12</f>
        <v>0</v>
      </c>
      <c r="F81" s="27">
        <f>F80+E81</f>
        <v>338.07839999999999</v>
      </c>
      <c r="G81" s="35">
        <f>F81/D81</f>
        <v>0.42122900573137301</v>
      </c>
      <c r="H81" s="93">
        <f t="shared" si="2"/>
        <v>0.2106145028656865</v>
      </c>
      <c r="I81" s="92"/>
      <c r="J81" s="25"/>
      <c r="K81" s="9"/>
    </row>
    <row r="82" spans="2:11" ht="14.1" customHeight="1" x14ac:dyDescent="0.15">
      <c r="B82" s="25" t="s">
        <v>70</v>
      </c>
      <c r="C82" s="28">
        <f>$C$13</f>
        <v>0</v>
      </c>
      <c r="D82" s="27">
        <f>D81+C82</f>
        <v>802.6</v>
      </c>
      <c r="E82" s="29">
        <f>$F$13</f>
        <v>0</v>
      </c>
      <c r="F82" s="27">
        <f>F81+E82</f>
        <v>338.07839999999999</v>
      </c>
      <c r="G82" s="35">
        <f t="shared" si="1"/>
        <v>0.42122900573137301</v>
      </c>
      <c r="H82" s="47">
        <f t="shared" si="2"/>
        <v>0.2106145028656865</v>
      </c>
      <c r="I82" s="46"/>
      <c r="J82" s="25"/>
      <c r="K82" s="9"/>
    </row>
    <row r="83" spans="2:11" ht="14.1" customHeight="1" x14ac:dyDescent="0.15">
      <c r="B83" s="25" t="s">
        <v>52</v>
      </c>
      <c r="C83" s="28"/>
      <c r="D83" s="27">
        <f>D82</f>
        <v>802.6</v>
      </c>
      <c r="E83" s="27"/>
      <c r="F83" s="27"/>
      <c r="G83" s="35">
        <f t="shared" ref="G83" si="5">G82</f>
        <v>0.42122900573137301</v>
      </c>
      <c r="H83" s="47">
        <f t="shared" si="2"/>
        <v>0.2106145028656865</v>
      </c>
      <c r="I83" s="46"/>
      <c r="J83" s="25"/>
      <c r="K83" s="9"/>
    </row>
    <row r="84" spans="2:11" ht="14.1" customHeight="1" x14ac:dyDescent="0.15">
      <c r="B84" s="25" t="s">
        <v>50</v>
      </c>
      <c r="C84" s="28">
        <f>$C$8</f>
        <v>93.6</v>
      </c>
      <c r="D84" s="27">
        <f>D82+C84</f>
        <v>896.2</v>
      </c>
      <c r="E84" s="29">
        <f>$F$8</f>
        <v>122.616</v>
      </c>
      <c r="F84" s="27">
        <f>F82+E84</f>
        <v>460.69439999999997</v>
      </c>
      <c r="G84" s="35">
        <f>F84/D84</f>
        <v>0.5140531131443874</v>
      </c>
      <c r="H84" s="47">
        <f t="shared" si="2"/>
        <v>0.2570265565721937</v>
      </c>
      <c r="I84" s="46"/>
      <c r="J84" s="25"/>
      <c r="K84" s="9"/>
    </row>
    <row r="85" spans="2:11" ht="14.1" customHeight="1" x14ac:dyDescent="0.15">
      <c r="B85" s="25" t="s">
        <v>51</v>
      </c>
      <c r="C85" s="28">
        <f>$C$7</f>
        <v>64.8</v>
      </c>
      <c r="D85" s="27">
        <f>D84+C85</f>
        <v>961</v>
      </c>
      <c r="E85" s="29">
        <f>$F$7</f>
        <v>-35.64</v>
      </c>
      <c r="F85" s="27">
        <f>F84+E85</f>
        <v>425.05439999999999</v>
      </c>
      <c r="G85" s="35">
        <f>F85/D85</f>
        <v>0.44230426638917791</v>
      </c>
      <c r="H85" s="47">
        <f t="shared" si="2"/>
        <v>0.22115213319458896</v>
      </c>
      <c r="I85" s="46"/>
      <c r="J85" s="25"/>
      <c r="K85" s="9"/>
    </row>
    <row r="86" spans="2:11" ht="14.1" customHeight="1" x14ac:dyDescent="0.15">
      <c r="B86" s="30" t="s">
        <v>47</v>
      </c>
      <c r="C86" s="25"/>
      <c r="D86" s="27">
        <f>D85</f>
        <v>961</v>
      </c>
      <c r="E86" s="29"/>
      <c r="F86" s="27"/>
      <c r="G86" s="36">
        <f>G85</f>
        <v>0.44230426638917791</v>
      </c>
      <c r="H86" s="47">
        <f t="shared" si="2"/>
        <v>0.22115213319458896</v>
      </c>
      <c r="I86" s="25"/>
      <c r="J86" s="25"/>
      <c r="K86" s="9"/>
    </row>
    <row r="87" spans="2:11" ht="14.1" customHeight="1" x14ac:dyDescent="0.15">
      <c r="B87" s="25"/>
      <c r="C87" s="25"/>
      <c r="D87" s="25"/>
      <c r="E87" s="25"/>
      <c r="F87" s="25"/>
      <c r="G87" s="25"/>
      <c r="H87" s="25"/>
      <c r="I87" s="25"/>
      <c r="J87" s="25"/>
      <c r="K87" s="9"/>
    </row>
    <row r="88" spans="2:11" ht="14.1" customHeight="1" x14ac:dyDescent="0.15">
      <c r="B88" s="25"/>
      <c r="C88" s="25"/>
      <c r="D88" s="25"/>
      <c r="E88" s="25"/>
      <c r="F88" s="25"/>
      <c r="G88" s="25"/>
      <c r="H88" s="25"/>
      <c r="I88" s="25"/>
      <c r="J88" s="25"/>
      <c r="K88" s="9"/>
    </row>
    <row r="89" spans="2:11" ht="14.1" customHeight="1" x14ac:dyDescent="0.15">
      <c r="B89" s="10"/>
      <c r="C89" s="10"/>
      <c r="D89" s="10"/>
      <c r="E89" s="10"/>
      <c r="F89" s="10"/>
      <c r="G89" s="10"/>
      <c r="H89" s="10"/>
      <c r="I89" s="10"/>
      <c r="J89" s="10"/>
    </row>
    <row r="90" spans="2:11" ht="14.1" customHeight="1" x14ac:dyDescent="0.15"/>
    <row r="91" spans="2:11" ht="14.1" customHeight="1" x14ac:dyDescent="0.15"/>
    <row r="92" spans="2:11" ht="14.1" customHeight="1" x14ac:dyDescent="0.15"/>
    <row r="93" spans="2:11" ht="14.1" customHeight="1" x14ac:dyDescent="0.15"/>
    <row r="94" spans="2:11" ht="14.1" customHeight="1" x14ac:dyDescent="0.15"/>
    <row r="95" spans="2:11" ht="14.1" customHeight="1" x14ac:dyDescent="0.15"/>
    <row r="96" spans="2:11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</sheetData>
  <sheetProtection password="CC1A" sheet="1" objects="1" scenarios="1"/>
  <mergeCells count="34">
    <mergeCell ref="C15:D15"/>
    <mergeCell ref="I11:J11"/>
    <mergeCell ref="C66:D66"/>
    <mergeCell ref="G66:H66"/>
    <mergeCell ref="I66:J66"/>
    <mergeCell ref="C14:D14"/>
    <mergeCell ref="G14:H14"/>
    <mergeCell ref="I14:J14"/>
    <mergeCell ref="B68:J68"/>
    <mergeCell ref="B74:J74"/>
    <mergeCell ref="B63:J63"/>
    <mergeCell ref="C64:D64"/>
    <mergeCell ref="G64:H64"/>
    <mergeCell ref="I64:J64"/>
    <mergeCell ref="C65:D65"/>
    <mergeCell ref="G65:H65"/>
    <mergeCell ref="I65:J65"/>
    <mergeCell ref="G6:H6"/>
    <mergeCell ref="I6:J6"/>
    <mergeCell ref="I7:J7"/>
    <mergeCell ref="I8:J8"/>
    <mergeCell ref="G9:H9"/>
    <mergeCell ref="I9:J9"/>
    <mergeCell ref="G10:H10"/>
    <mergeCell ref="I10:J10"/>
    <mergeCell ref="G11:H13"/>
    <mergeCell ref="I12:J12"/>
    <mergeCell ref="I13:J13"/>
    <mergeCell ref="B2:J3"/>
    <mergeCell ref="C4:D4"/>
    <mergeCell ref="G4:J4"/>
    <mergeCell ref="C5:D5"/>
    <mergeCell ref="G5:H5"/>
    <mergeCell ref="I5:J5"/>
  </mergeCells>
  <conditionalFormatting sqref="I15:J15">
    <cfRule type="cellIs" dxfId="4" priority="5" stopIfTrue="1" operator="notBetween">
      <formula>$I$15</formula>
      <formula>$J$15</formula>
    </cfRule>
  </conditionalFormatting>
  <conditionalFormatting sqref="C15">
    <cfRule type="cellIs" dxfId="3" priority="12" stopIfTrue="1" operator="greaterThan">
      <formula>$C$15</formula>
    </cfRule>
  </conditionalFormatting>
  <conditionalFormatting sqref="C14:D14">
    <cfRule type="cellIs" dxfId="2" priority="3" operator="greaterThan">
      <formula>$C$15</formula>
    </cfRule>
  </conditionalFormatting>
  <conditionalFormatting sqref="I14:J14">
    <cfRule type="cellIs" dxfId="1" priority="2" operator="notBetween">
      <formula>$I$15</formula>
      <formula>$J$15</formula>
    </cfRule>
  </conditionalFormatting>
  <conditionalFormatting sqref="E14">
    <cfRule type="cellIs" dxfId="0" priority="1" operator="notBetween">
      <formula>$E$15</formula>
      <formula>$F$15</formula>
    </cfRule>
  </conditionalFormatting>
  <dataValidations count="5">
    <dataValidation type="decimal" operator="lessThanOrEqual" allowBlank="1" showInputMessage="1" showErrorMessage="1" error="Réservoir Arrière 130 L maximum" sqref="G8">
      <formula1>130</formula1>
    </dataValidation>
    <dataValidation type="decimal" operator="lessThanOrEqual" allowBlank="1" showInputMessage="1" showErrorMessage="1" error="Bagages Arrière 60 kg Maxi" sqref="C13">
      <formula1>60</formula1>
    </dataValidation>
    <dataValidation type="decimal" operator="lessThanOrEqual" allowBlank="1" showInputMessage="1" showErrorMessage="1" error="Réservoir Avant 90 L maximum" sqref="G7">
      <formula1>90</formula1>
    </dataValidation>
    <dataValidation type="decimal" operator="lessThanOrEqual" allowBlank="1" showInputMessage="1" showErrorMessage="1" error="Places AR 210 kg Maxi" sqref="C11">
      <formula1>210</formula1>
    </dataValidation>
    <dataValidation type="decimal" operator="lessThanOrEqual" allowBlank="1" showInputMessage="1" showErrorMessage="1" error="Soute Avant 60 kg Maxi" sqref="C12">
      <formula1>60</formula1>
    </dataValidation>
  </dataValidations>
  <printOptions horizontalCentered="1" verticalCentered="1"/>
  <pageMargins left="0" right="0" top="0" bottom="0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F-GJQE</vt:lpstr>
      <vt:lpstr>F-GLDI</vt:lpstr>
      <vt:lpstr>F-HZEV Roues</vt:lpstr>
      <vt:lpstr>'F-GJQE'!Área_de_impresión</vt:lpstr>
      <vt:lpstr>'F-GLDI'!Área_de_impresión</vt:lpstr>
      <vt:lpstr>'F-HZEV Roues'!Área_de_impresión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Villamil Fernández</cp:lastModifiedBy>
  <cp:lastPrinted>2020-08-12T16:34:33Z</cp:lastPrinted>
  <dcterms:created xsi:type="dcterms:W3CDTF">2005-03-29T17:40:22Z</dcterms:created>
  <dcterms:modified xsi:type="dcterms:W3CDTF">2025-05-26T05:06:58Z</dcterms:modified>
</cp:coreProperties>
</file>