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F-HZEV Roues" sheetId="1" state="visible" r:id="rId2"/>
    <sheet name=" F-HZEV skis" sheetId="2" state="visible" r:id="rId3"/>
    <sheet name="F-GJQE" sheetId="3" state="visible" r:id="rId4"/>
    <sheet name="F-GLDI" sheetId="4" state="visible" r:id="rId5"/>
  </sheets>
  <definedNames>
    <definedName function="false" hidden="false" localSheetId="1" name="_xlnm.Print_Area" vbProcedure="false">' F-HZEV skis'!$A$1:$G$34</definedName>
    <definedName function="false" hidden="false" localSheetId="2" name="_xlnm.Print_Area" vbProcedure="false">'F-GJQE'!$A$1:$G$33</definedName>
    <definedName function="false" hidden="false" localSheetId="3" name="_xlnm.Print_Area" vbProcedure="false">'F-GLDI'!$A$1:$G$34</definedName>
    <definedName function="false" hidden="false" localSheetId="0" name="_xlnm.Print_Area" vbProcedure="false">'F-HZEV Roues'!$A$1:$G$34</definedName>
    <definedName function="false" hidden="false" localSheetId="0" name="_xlnm.Print_Area" vbProcedure="false">'F-HZEV Roues'!$A$1:$G$34</definedName>
    <definedName function="false" hidden="false" localSheetId="0" name="_xlnm.Print_Area_0" vbProcedure="false">'F-HZEV Roues'!$A$1:$G$34</definedName>
    <definedName function="false" hidden="false" localSheetId="1" name="_xlnm.Print_Area" vbProcedure="false">' F-HZEV skis'!$A$1:$G$34</definedName>
    <definedName function="false" hidden="false" localSheetId="1" name="_xlnm.Print_Area_0" vbProcedure="false">' F-HZEV skis'!$A$1:$G$34</definedName>
    <definedName function="false" hidden="false" localSheetId="1" name="_xlnm_Print_Area" vbProcedure="false">' F-HZEV skis'!$A$1:$G$34</definedName>
    <definedName function="false" hidden="false" localSheetId="2" name="_xlnm.Print_Area" vbProcedure="false">'F-GJQE'!$A$1:$G$33</definedName>
    <definedName function="false" hidden="false" localSheetId="2" name="_xlnm.Print_Area_0" vbProcedure="false">'F-GJQE'!$A$1:$G$33</definedName>
    <definedName function="false" hidden="false" localSheetId="2" name="_xlnm_Print_Area" vbProcedure="false">'F-GJQE'!$A$1:$G$33</definedName>
    <definedName function="false" hidden="false" localSheetId="3" name="_xlnm.Print_Area" vbProcedure="false">'F-GLDI'!$A$1:$G$34</definedName>
    <definedName function="false" hidden="false" localSheetId="3" name="_xlnm.Print_Area_0" vbProcedure="false">'F-GLDI'!$A$1:$G$34</definedName>
    <definedName function="false" hidden="false" localSheetId="3" name="_xlnm_Print_Area" vbProcedure="false">'F-GLDI'!$A$1:$G$34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<sst xmlns="http://schemas.openxmlformats.org/spreadsheetml/2006/main" count="92" uniqueCount="33">
  <si>
    <t xml:space="preserve">Avion</t>
  </si>
  <si>
    <t xml:space="preserve">F-HZEV</t>
  </si>
  <si>
    <t xml:space="preserve">Pesée du</t>
  </si>
  <si>
    <t xml:space="preserve">Titre</t>
  </si>
  <si>
    <t xml:space="preserve">Nb</t>
  </si>
  <si>
    <t xml:space="preserve">Masse (kg)</t>
  </si>
  <si>
    <t xml:space="preserve">Bras de levier (m)</t>
  </si>
  <si>
    <t xml:space="preserve">Moment (m.kg)</t>
  </si>
  <si>
    <t xml:space="preserve">C%</t>
  </si>
  <si>
    <t xml:space="preserve">m</t>
  </si>
  <si>
    <t xml:space="preserve">bras</t>
  </si>
  <si>
    <t xml:space="preserve">Avion vide</t>
  </si>
  <si>
    <t xml:space="preserve">Bornes du C%</t>
  </si>
  <si>
    <t xml:space="preserve">Pilote</t>
  </si>
  <si>
    <t xml:space="preserve">Copil</t>
  </si>
  <si>
    <t xml:space="preserve">Passagers</t>
  </si>
  <si>
    <t xml:space="preserve">Bagages AV (60)</t>
  </si>
  <si>
    <t xml:space="preserve">Bagages ARR (60)</t>
  </si>
  <si>
    <t xml:space="preserve">Qté (L)</t>
  </si>
  <si>
    <t xml:space="preserve">Carburant AV (90)</t>
  </si>
  <si>
    <t xml:space="preserve">Carburant ARR (120)</t>
  </si>
  <si>
    <t xml:space="preserve">Total départ</t>
  </si>
  <si>
    <t xml:space="preserve">Zero fuel</t>
  </si>
  <si>
    <t xml:space="preserve">F-GJQE</t>
  </si>
  <si>
    <t xml:space="preserve">Bagages (40kg max)</t>
  </si>
  <si>
    <t xml:space="preserve">Carburant</t>
  </si>
  <si>
    <t xml:space="preserve"> (hors 10L inconso)</t>
  </si>
  <si>
    <t xml:space="preserve">F-GLDI</t>
  </si>
  <si>
    <t xml:space="preserve">Bornes du C% cat N</t>
  </si>
  <si>
    <t xml:space="preserve">Bagages</t>
  </si>
  <si>
    <t xml:space="preserve">Bornes du C% cat U</t>
  </si>
  <si>
    <t xml:space="preserve">Réservoir sup</t>
  </si>
  <si>
    <t xml:space="preserve">(hors 10L inconso)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</si>
</sst>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#,##0.00"/>
    <numFmt numFmtId="168" formatCode="0.0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BFBFBF"/>
      <name val="Calibri"/>
      <family val="2"/>
      <charset val="1"/>
    </font>
    <font>
      <b val="true"/>
      <sz val="11"/>
      <color rgb="FF0070C0"/>
      <name val="Calibri"/>
      <family val="2"/>
      <charset val="1"/>
    </font>
    <font>
      <sz val="11"/>
      <color rgb="FFA6A6A6"/>
      <name val="Calibri"/>
      <family val="2"/>
      <charset val="1"/>
    </font>
    <font>
      <b val="true"/>
      <sz val="11"/>
      <color rgb="FFA6A6A6"/>
      <name val="Calibri"/>
      <family val="2"/>
      <charset val="1"/>
    </font>
    <font>
      <b val="true"/>
      <sz val="16"/>
      <color rgb="FF000000"/>
      <name val="Calibri"/>
      <family val="2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</font>
    <font>
      <b val="true"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Calibri"/>
        <charset val="1"/>
        <family val="2"/>
        <color rgb="FFFFFFFF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78787"/>
      <rgbColor rgb="FF9999FF"/>
      <rgbColor rgb="FFBE4B48"/>
      <rgbColor rgb="FFFDEADA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Centrogramme F-HZEV
ROUES - catégorie N</a:t>
            </a:r>
          </a:p>
        </c:rich>
      </c:tx>
      <c:layout>
        <c:manualLayout>
          <c:xMode val="edge"/>
          <c:yMode val="edge"/>
          <c:x val="0.286230827550009"/>
          <c:y val="0.011031502331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98390388989328"/>
          <c:y val="0.152507676560901"/>
          <c:w val="0.69114130751735"/>
          <c:h val="0.770612987603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'F-HZEV Roues'!$I$5</c:f>
              <c:strCache>
                <c:ptCount val="1"/>
                <c:pt idx="0">
                  <c:v>Bornes du C%</c:v>
                </c:pt>
              </c:strCache>
            </c:strRef>
          </c:tx>
          <c:spPr>
            <a:solidFill>
              <a:srgbClr val="4a7ebb"/>
            </a:solidFill>
            <a:ln w="3780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'F-HZEV Roues'!$L$5:$L$9</c:f>
              <c:numCache>
                <c:formatCode>General</c:formatCode>
                <c:ptCount val="5"/>
                <c:pt idx="0">
                  <c:v>0.36</c:v>
                </c:pt>
                <c:pt idx="1">
                  <c:v>0.36</c:v>
                </c:pt>
                <c:pt idx="2">
                  <c:v>0.68</c:v>
                </c:pt>
                <c:pt idx="3">
                  <c:v>0.68</c:v>
                </c:pt>
                <c:pt idx="4">
                  <c:v>1</c:v>
                </c:pt>
              </c:numCache>
            </c:numRef>
          </c:xVal>
          <c:yVal>
            <c:numRef>
              <c:f>'F-HZEV Roues'!$K$5:$K$9</c:f>
              <c:numCache>
                <c:formatCode>General</c:formatCode>
                <c:ptCount val="5"/>
                <c:pt idx="0">
                  <c:v>500</c:v>
                </c:pt>
                <c:pt idx="1">
                  <c:v>1200</c:v>
                </c:pt>
                <c:pt idx="2">
                  <c:v>1200</c:v>
                </c:pt>
                <c:pt idx="3">
                  <c:v>500</c:v>
                </c:pt>
                <c:pt idx="4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'F-HZEV Roues'!$I$4</c:f>
              <c:strCache>
                <c:ptCount val="1"/>
                <c:pt idx="0">
                  <c:v>C%</c:v>
                </c:pt>
              </c:strCache>
            </c:strRef>
          </c:tx>
          <c:spPr>
            <a:solidFill>
              <a:srgbClr val="be4b48"/>
            </a:solidFill>
            <a:ln w="25200">
              <a:solidFill>
                <a:srgbClr val="be4b48"/>
              </a:solidFill>
              <a:round/>
            </a:ln>
          </c:spPr>
          <c:marker>
            <c:symbol val="x"/>
            <c:size val="5"/>
            <c:spPr>
              <a:solidFill>
                <a:srgbClr val="be4b48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'F-HZEV Roues'!$E$15:$E$16</c:f>
              <c:numCache>
                <c:formatCode>General</c:formatCode>
                <c:ptCount val="2"/>
                <c:pt idx="0">
                  <c:v>0.498841283607979</c:v>
                </c:pt>
                <c:pt idx="1">
                  <c:v>0.451877511961722</c:v>
                </c:pt>
              </c:numCache>
            </c:numRef>
          </c:xVal>
          <c:yVal>
            <c:numRef>
              <c:f>'F-HZEV Roues'!$D$15:$D$16</c:f>
              <c:numCache>
                <c:formatCode>General</c:formatCode>
                <c:ptCount val="2"/>
                <c:pt idx="0">
                  <c:v>1153</c:v>
                </c:pt>
                <c:pt idx="1">
                  <c:v>1045</c:v>
                </c:pt>
              </c:numCache>
            </c:numRef>
          </c:yVal>
          <c:smooth val="0"/>
        </c:ser>
        <c:axId val="81536926"/>
        <c:axId val="14600313"/>
      </c:scatterChart>
      <c:valAx>
        <c:axId val="81536926"/>
        <c:scaling>
          <c:orientation val="minMax"/>
          <c:min val="0.15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Bras de levier (m)</a:t>
                </a:r>
              </a:p>
            </c:rich>
          </c:tx>
          <c:layout>
            <c:manualLayout>
              <c:xMode val="edge"/>
              <c:yMode val="edge"/>
              <c:x val="0.788651075989969"/>
              <c:y val="0.93062663482315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60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4600313"/>
        <c:crossesAt val="0"/>
        <c:crossBetween val="midCat"/>
      </c:valAx>
      <c:valAx>
        <c:axId val="14600313"/>
        <c:scaling>
          <c:orientation val="minMax"/>
          <c:min val="500"/>
        </c:scaling>
        <c:delete val="0"/>
        <c:axPos val="l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Masse (kg)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60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1536926"/>
        <c:crossesAt val="0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35314891112419"/>
          <c:y val="0.4636725412166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Centrogramme F-HZEV
SKIS - catégorie N</a:t>
            </a:r>
          </a:p>
        </c:rich>
      </c:tx>
      <c:layout>
        <c:manualLayout>
          <c:xMode val="edge"/>
          <c:yMode val="edge"/>
          <c:x val="0.2862308275500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98390388989328"/>
          <c:y val="0.152507676560901"/>
          <c:w val="0.69114130751735"/>
          <c:h val="0.770612987603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F-HZEV skis'!$I$5</c:f>
              <c:strCache>
                <c:ptCount val="1"/>
                <c:pt idx="0">
                  <c:v>Bornes du C%</c:v>
                </c:pt>
              </c:strCache>
            </c:strRef>
          </c:tx>
          <c:spPr>
            <a:solidFill>
              <a:srgbClr val="4a7ebb"/>
            </a:solidFill>
            <a:ln w="3780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 F-HZEV skis'!$L$5:$L$9</c:f>
              <c:numCache>
                <c:formatCode>General</c:formatCode>
                <c:ptCount val="5"/>
                <c:pt idx="0">
                  <c:v>0.36</c:v>
                </c:pt>
                <c:pt idx="1">
                  <c:v>0.36</c:v>
                </c:pt>
                <c:pt idx="2">
                  <c:v>0.68</c:v>
                </c:pt>
                <c:pt idx="3">
                  <c:v>0.68</c:v>
                </c:pt>
                <c:pt idx="4">
                  <c:v>1</c:v>
                </c:pt>
              </c:numCache>
            </c:numRef>
          </c:xVal>
          <c:yVal>
            <c:numRef>
              <c:f>' F-HZEV skis'!$K$5:$K$9</c:f>
              <c:numCache>
                <c:formatCode>General</c:formatCode>
                <c:ptCount val="5"/>
                <c:pt idx="0">
                  <c:v>500</c:v>
                </c:pt>
                <c:pt idx="1">
                  <c:v>1200</c:v>
                </c:pt>
                <c:pt idx="2">
                  <c:v>1200</c:v>
                </c:pt>
                <c:pt idx="3">
                  <c:v>500</c:v>
                </c:pt>
                <c:pt idx="4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' F-HZEV skis'!$I$4</c:f>
              <c:strCache>
                <c:ptCount val="1"/>
                <c:pt idx="0">
                  <c:v>C%</c:v>
                </c:pt>
              </c:strCache>
            </c:strRef>
          </c:tx>
          <c:spPr>
            <a:solidFill>
              <a:srgbClr val="be4b48"/>
            </a:solidFill>
            <a:ln w="25200">
              <a:solidFill>
                <a:srgbClr val="be4b48"/>
              </a:solidFill>
              <a:round/>
            </a:ln>
          </c:spPr>
          <c:marker>
            <c:symbol val="x"/>
            <c:size val="5"/>
            <c:spPr>
              <a:solidFill>
                <a:srgbClr val="be4b48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 F-HZEV skis'!$E$15:$E$16</c:f>
              <c:numCache>
                <c:formatCode>General</c:formatCode>
                <c:ptCount val="2"/>
                <c:pt idx="0">
                  <c:v>0.43086901535682</c:v>
                </c:pt>
                <c:pt idx="1">
                  <c:v>0.374394394394394</c:v>
                </c:pt>
              </c:numCache>
            </c:numRef>
          </c:xVal>
          <c:yVal>
            <c:numRef>
              <c:f>' F-HZEV skis'!$D$15:$D$16</c:f>
              <c:numCache>
                <c:formatCode>General</c:formatCode>
                <c:ptCount val="2"/>
                <c:pt idx="0">
                  <c:v>1107</c:v>
                </c:pt>
                <c:pt idx="1">
                  <c:v>999</c:v>
                </c:pt>
              </c:numCache>
            </c:numRef>
          </c:yVal>
          <c:smooth val="0"/>
        </c:ser>
        <c:axId val="84500666"/>
        <c:axId val="11288476"/>
      </c:scatterChart>
      <c:valAx>
        <c:axId val="84500666"/>
        <c:scaling>
          <c:orientation val="minMax"/>
          <c:min val="0.15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Bras de levier (m)</a:t>
                </a:r>
              </a:p>
            </c:rich>
          </c:tx>
          <c:layout>
            <c:manualLayout>
              <c:xMode val="edge"/>
              <c:yMode val="edge"/>
              <c:x val="0.788651075989969"/>
              <c:y val="0.93062663482315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60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1288476"/>
        <c:crossesAt val="0"/>
        <c:crossBetween val="midCat"/>
      </c:valAx>
      <c:valAx>
        <c:axId val="11288476"/>
        <c:scaling>
          <c:orientation val="minMax"/>
          <c:min val="500"/>
        </c:scaling>
        <c:delete val="0"/>
        <c:axPos val="l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Masse (kg)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60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4500666"/>
        <c:crossesAt val="0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35314891112419"/>
          <c:y val="0.463899943149517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Centrogramme F-GJQE
catégorie N</a:t>
            </a:r>
          </a:p>
        </c:rich>
      </c:tx>
      <c:layout>
        <c:manualLayout>
          <c:xMode val="edge"/>
          <c:yMode val="edge"/>
          <c:x val="0.277249664664373"/>
          <c:y val="0.01410533500170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23776753951129"/>
          <c:y val="0.152542372881356"/>
          <c:w val="0.672420831632356"/>
          <c:h val="0.7705608008190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'F-GJQE'!$I$5</c:f>
              <c:strCache>
                <c:ptCount val="1"/>
                <c:pt idx="0">
                  <c:v>Bornes du C%</c:v>
                </c:pt>
              </c:strCache>
            </c:strRef>
          </c:tx>
          <c:spPr>
            <a:solidFill>
              <a:srgbClr val="4a7ebb"/>
            </a:solidFill>
            <a:ln w="3780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'F-GJQE'!$L$5:$L$9</c:f>
              <c:numCache>
                <c:formatCode>General</c:formatCode>
                <c:ptCount val="5"/>
                <c:pt idx="0">
                  <c:v>0.205</c:v>
                </c:pt>
                <c:pt idx="1">
                  <c:v>0.205</c:v>
                </c:pt>
                <c:pt idx="2">
                  <c:v>0.428</c:v>
                </c:pt>
                <c:pt idx="3">
                  <c:v>0.564</c:v>
                </c:pt>
                <c:pt idx="4">
                  <c:v>0.564</c:v>
                </c:pt>
              </c:numCache>
            </c:numRef>
          </c:xVal>
          <c:yVal>
            <c:numRef>
              <c:f>'F-GJQE'!$K$5:$K$9</c:f>
              <c:numCache>
                <c:formatCode>General</c:formatCode>
                <c:ptCount val="5"/>
                <c:pt idx="0">
                  <c:v>500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'F-GJQE'!$I$4</c:f>
              <c:strCache>
                <c:ptCount val="1"/>
                <c:pt idx="0">
                  <c:v>C%</c:v>
                </c:pt>
              </c:strCache>
            </c:strRef>
          </c:tx>
          <c:spPr>
            <a:solidFill>
              <a:srgbClr val="be4b48"/>
            </a:solidFill>
            <a:ln w="25200">
              <a:solidFill>
                <a:srgbClr val="be4b48"/>
              </a:solidFill>
              <a:round/>
            </a:ln>
          </c:spPr>
          <c:marker>
            <c:symbol val="x"/>
            <c:size val="5"/>
            <c:spPr>
              <a:solidFill>
                <a:srgbClr val="be4b48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'F-GJQE'!$E$14:$E$15</c:f>
              <c:numCache>
                <c:formatCode>General</c:formatCode>
                <c:ptCount val="2"/>
                <c:pt idx="0">
                  <c:v>0.478728375645922</c:v>
                </c:pt>
                <c:pt idx="1">
                  <c:v>0.416103575832306</c:v>
                </c:pt>
              </c:numCache>
            </c:numRef>
          </c:xVal>
          <c:yVal>
            <c:numRef>
              <c:f>'F-GJQE'!$D$14:$D$15</c:f>
              <c:numCache>
                <c:formatCode>General</c:formatCode>
                <c:ptCount val="2"/>
                <c:pt idx="0">
                  <c:v>890.2</c:v>
                </c:pt>
                <c:pt idx="1">
                  <c:v>811</c:v>
                </c:pt>
              </c:numCache>
            </c:numRef>
          </c:yVal>
          <c:smooth val="0"/>
        </c:ser>
        <c:axId val="17057484"/>
        <c:axId val="46340184"/>
      </c:scatterChart>
      <c:valAx>
        <c:axId val="17057484"/>
        <c:scaling>
          <c:orientation val="minMax"/>
          <c:min val="0.15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Bras de levier (m)</a:t>
                </a:r>
              </a:p>
            </c:rich>
          </c:tx>
          <c:layout>
            <c:manualLayout>
              <c:xMode val="edge"/>
              <c:yMode val="edge"/>
              <c:x val="0.788651075989969"/>
              <c:y val="0.93061085200773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60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6340184"/>
        <c:crossesAt val="0"/>
        <c:crossBetween val="midCat"/>
      </c:valAx>
      <c:valAx>
        <c:axId val="46340184"/>
        <c:scaling>
          <c:orientation val="minMax"/>
          <c:min val="500"/>
        </c:scaling>
        <c:delete val="0"/>
        <c:axPos val="l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Masse (kg)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60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7057484"/>
        <c:crossesAt val="0"/>
        <c:crossBetween val="midCat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780356934561997"/>
          <c:y val="0.485893060295791"/>
        </c:manualLayout>
      </c:layout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Centrogramme F-GLDI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798390388989328"/>
          <c:y val="0.152507676560901"/>
          <c:w val="0.684726191170467"/>
          <c:h val="0.770612987603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'F-GLDI'!$I$5</c:f>
              <c:strCache>
                <c:ptCount val="1"/>
                <c:pt idx="0">
                  <c:v>Bornes du C% cat N</c:v>
                </c:pt>
              </c:strCache>
            </c:strRef>
          </c:tx>
          <c:spPr>
            <a:solidFill>
              <a:srgbClr val="4a7ebb"/>
            </a:solidFill>
            <a:ln w="3780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'F-GLDI'!$L$5:$L$9</c:f>
              <c:numCache>
                <c:formatCode>General</c:formatCode>
                <c:ptCount val="5"/>
                <c:pt idx="0">
                  <c:v>0.205</c:v>
                </c:pt>
                <c:pt idx="1">
                  <c:v>0.205</c:v>
                </c:pt>
                <c:pt idx="2">
                  <c:v>0.428</c:v>
                </c:pt>
                <c:pt idx="3">
                  <c:v>0.564</c:v>
                </c:pt>
                <c:pt idx="4">
                  <c:v>0.564</c:v>
                </c:pt>
              </c:numCache>
            </c:numRef>
          </c:xVal>
          <c:yVal>
            <c:numRef>
              <c:f>'F-GLDI'!$K$5:$K$9</c:f>
              <c:numCache>
                <c:formatCode>General</c:formatCode>
                <c:ptCount val="5"/>
                <c:pt idx="0">
                  <c:v>700</c:v>
                </c:pt>
                <c:pt idx="1">
                  <c:v>750</c:v>
                </c:pt>
                <c:pt idx="2">
                  <c:v>1000</c:v>
                </c:pt>
                <c:pt idx="3">
                  <c:v>1000</c:v>
                </c:pt>
                <c:pt idx="4">
                  <c:v>700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'F-GLDI'!$I$11</c:f>
              <c:strCache>
                <c:ptCount val="1"/>
                <c:pt idx="0">
                  <c:v>Bornes du C% cat U</c:v>
                </c:pt>
              </c:strCache>
            </c:strRef>
          </c:tx>
          <c:spPr>
            <a:solidFill>
              <a:srgbClr val="558ed5"/>
            </a:solidFill>
            <a:ln w="37800">
              <a:solidFill>
                <a:srgbClr val="558ed5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'F-GLDI'!$L$11:$L$15</c:f>
              <c:numCache>
                <c:formatCode>General</c:formatCode>
                <c:ptCount val="5"/>
                <c:pt idx="0">
                  <c:v>0.205</c:v>
                </c:pt>
                <c:pt idx="1">
                  <c:v>0.205</c:v>
                </c:pt>
                <c:pt idx="2">
                  <c:v>0.428</c:v>
                </c:pt>
                <c:pt idx="3">
                  <c:v>0.564</c:v>
                </c:pt>
                <c:pt idx="4">
                  <c:v>0.564</c:v>
                </c:pt>
              </c:numCache>
            </c:numRef>
          </c:xVal>
          <c:yVal>
            <c:numRef>
              <c:f>'F-GLDI'!$K$11:$K$15</c:f>
              <c:numCache>
                <c:formatCode>General</c:formatCode>
                <c:ptCount val="5"/>
                <c:pt idx="0">
                  <c:v>700</c:v>
                </c:pt>
                <c:pt idx="1">
                  <c:v>750</c:v>
                </c:pt>
                <c:pt idx="2">
                  <c:v>910</c:v>
                </c:pt>
                <c:pt idx="3">
                  <c:v>910</c:v>
                </c:pt>
                <c:pt idx="4">
                  <c:v>700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'F-GLDI'!$I$4</c:f>
              <c:strCache>
                <c:ptCount val="1"/>
                <c:pt idx="0">
                  <c:v>C%</c:v>
                </c:pt>
              </c:strCache>
            </c:strRef>
          </c:tx>
          <c:spPr>
            <a:solidFill>
              <a:srgbClr val="be4b48"/>
            </a:solidFill>
            <a:ln w="25200">
              <a:solidFill>
                <a:srgbClr val="be4b48"/>
              </a:solidFill>
              <a:round/>
            </a:ln>
          </c:spPr>
          <c:marker>
            <c:symbol val="x"/>
            <c:size val="5"/>
            <c:spPr>
              <a:solidFill>
                <a:srgbClr val="be4b48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'F-GLDI'!$E$15:$E$16</c:f>
              <c:numCache>
                <c:formatCode>General</c:formatCode>
                <c:ptCount val="2"/>
                <c:pt idx="0">
                  <c:v>0.459230976068836</c:v>
                </c:pt>
                <c:pt idx="1">
                  <c:v>0.397235294117647</c:v>
                </c:pt>
              </c:numCache>
            </c:numRef>
          </c:xVal>
          <c:yVal>
            <c:numRef>
              <c:f>'F-GLDI'!$D$15:$D$16</c:f>
              <c:numCache>
                <c:formatCode>General</c:formatCode>
                <c:ptCount val="2"/>
                <c:pt idx="0">
                  <c:v>929.75</c:v>
                </c:pt>
                <c:pt idx="1">
                  <c:v>850</c:v>
                </c:pt>
              </c:numCache>
            </c:numRef>
          </c:yVal>
          <c:smooth val="0"/>
        </c:ser>
        <c:axId val="90105630"/>
        <c:axId val="45936835"/>
      </c:scatterChart>
      <c:valAx>
        <c:axId val="90105630"/>
        <c:scaling>
          <c:orientation val="minMax"/>
          <c:min val="0.15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Bras de levier (m)</a:t>
                </a:r>
              </a:p>
            </c:rich>
          </c:tx>
          <c:layout>
            <c:manualLayout>
              <c:xMode val="edge"/>
              <c:yMode val="edge"/>
              <c:x val="0.786668221846387"/>
              <c:y val="0.93062663482315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60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5936835"/>
        <c:crossesAt val="0"/>
        <c:crossBetween val="midCat"/>
      </c:valAx>
      <c:valAx>
        <c:axId val="45936835"/>
        <c:scaling>
          <c:orientation val="minMax"/>
          <c:min val="700"/>
        </c:scaling>
        <c:delete val="0"/>
        <c:axPos val="l"/>
        <c:majorGridlines>
          <c:spPr>
            <a:ln w="1260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Masse (kg)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60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90105630"/>
        <c:crossesAt val="0"/>
        <c:crossBetween val="midCat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7872390061822"/>
          <c:y val="0.433575978161965"/>
        </c:manualLayout>
      </c:layout>
      <c:spPr>
        <a:solidFill>
          <a:srgbClr val="ffffff"/>
        </a:solidFill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19440</xdr:colOff>
      <xdr:row>17</xdr:row>
      <xdr:rowOff>11880</xdr:rowOff>
    </xdr:from>
    <xdr:to>
      <xdr:col>6</xdr:col>
      <xdr:colOff>77040</xdr:colOff>
      <xdr:row>32</xdr:row>
      <xdr:rowOff>176760</xdr:rowOff>
    </xdr:to>
    <xdr:graphicFrame>
      <xdr:nvGraphicFramePr>
        <xdr:cNvPr id="0" name="Chart 1"/>
        <xdr:cNvGraphicFramePr/>
      </xdr:nvGraphicFramePr>
      <xdr:xfrm>
        <a:off x="400320" y="3200760"/>
        <a:ext cx="6172560" cy="316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57960</xdr:colOff>
      <xdr:row>19</xdr:row>
      <xdr:rowOff>132120</xdr:rowOff>
    </xdr:from>
    <xdr:to>
      <xdr:col>5</xdr:col>
      <xdr:colOff>988920</xdr:colOff>
      <xdr:row>21</xdr:row>
      <xdr:rowOff>117720</xdr:rowOff>
    </xdr:to>
    <xdr:sp>
      <xdr:nvSpPr>
        <xdr:cNvPr id="1" name="CustomShape 1"/>
        <xdr:cNvSpPr/>
      </xdr:nvSpPr>
      <xdr:spPr>
        <a:xfrm>
          <a:off x="5220360" y="3720960"/>
          <a:ext cx="930960" cy="385560"/>
        </a:xfrm>
        <a:prstGeom prst="rect">
          <a:avLst/>
        </a:prstGeom>
        <a:noFill/>
        <a:ln w="2844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pPr algn="ctr">
            <a:lnSpc>
              <a:spcPct val="100000"/>
            </a:lnSpc>
          </a:pP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Masse maxi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1200kg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19440</xdr:colOff>
      <xdr:row>17</xdr:row>
      <xdr:rowOff>11880</xdr:rowOff>
    </xdr:from>
    <xdr:to>
      <xdr:col>6</xdr:col>
      <xdr:colOff>77040</xdr:colOff>
      <xdr:row>32</xdr:row>
      <xdr:rowOff>176760</xdr:rowOff>
    </xdr:to>
    <xdr:graphicFrame>
      <xdr:nvGraphicFramePr>
        <xdr:cNvPr id="2" name="Chart 1"/>
        <xdr:cNvGraphicFramePr/>
      </xdr:nvGraphicFramePr>
      <xdr:xfrm>
        <a:off x="400320" y="3200760"/>
        <a:ext cx="6172560" cy="316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57960</xdr:colOff>
      <xdr:row>19</xdr:row>
      <xdr:rowOff>132120</xdr:rowOff>
    </xdr:from>
    <xdr:to>
      <xdr:col>5</xdr:col>
      <xdr:colOff>988920</xdr:colOff>
      <xdr:row>21</xdr:row>
      <xdr:rowOff>117720</xdr:rowOff>
    </xdr:to>
    <xdr:sp>
      <xdr:nvSpPr>
        <xdr:cNvPr id="3" name="CustomShape 1"/>
        <xdr:cNvSpPr/>
      </xdr:nvSpPr>
      <xdr:spPr>
        <a:xfrm>
          <a:off x="5220360" y="3720960"/>
          <a:ext cx="930960" cy="385560"/>
        </a:xfrm>
        <a:prstGeom prst="rect">
          <a:avLst/>
        </a:prstGeom>
        <a:noFill/>
        <a:ln w="2844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Masse maxi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1200kg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19440</xdr:colOff>
      <xdr:row>15</xdr:row>
      <xdr:rowOff>196560</xdr:rowOff>
    </xdr:from>
    <xdr:to>
      <xdr:col>6</xdr:col>
      <xdr:colOff>77040</xdr:colOff>
      <xdr:row>31</xdr:row>
      <xdr:rowOff>160560</xdr:rowOff>
    </xdr:to>
    <xdr:graphicFrame>
      <xdr:nvGraphicFramePr>
        <xdr:cNvPr id="4" name="Chart 1"/>
        <xdr:cNvGraphicFramePr/>
      </xdr:nvGraphicFramePr>
      <xdr:xfrm>
        <a:off x="400320" y="3009960"/>
        <a:ext cx="6172560" cy="316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57960</xdr:colOff>
      <xdr:row>18</xdr:row>
      <xdr:rowOff>115920</xdr:rowOff>
    </xdr:from>
    <xdr:to>
      <xdr:col>5</xdr:col>
      <xdr:colOff>988920</xdr:colOff>
      <xdr:row>20</xdr:row>
      <xdr:rowOff>101520</xdr:rowOff>
    </xdr:to>
    <xdr:sp>
      <xdr:nvSpPr>
        <xdr:cNvPr id="5" name="CustomShape 1"/>
        <xdr:cNvSpPr/>
      </xdr:nvSpPr>
      <xdr:spPr>
        <a:xfrm>
          <a:off x="5220360" y="3529440"/>
          <a:ext cx="930960" cy="385560"/>
        </a:xfrm>
        <a:prstGeom prst="rect">
          <a:avLst/>
        </a:prstGeom>
        <a:noFill/>
        <a:ln w="2844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Masse maxi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900kg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19440</xdr:colOff>
      <xdr:row>16</xdr:row>
      <xdr:rowOff>195840</xdr:rowOff>
    </xdr:from>
    <xdr:to>
      <xdr:col>6</xdr:col>
      <xdr:colOff>77040</xdr:colOff>
      <xdr:row>32</xdr:row>
      <xdr:rowOff>160560</xdr:rowOff>
    </xdr:to>
    <xdr:graphicFrame>
      <xdr:nvGraphicFramePr>
        <xdr:cNvPr id="6" name="Chart 1"/>
        <xdr:cNvGraphicFramePr/>
      </xdr:nvGraphicFramePr>
      <xdr:xfrm>
        <a:off x="400320" y="3199680"/>
        <a:ext cx="6172560" cy="316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1469160</xdr:colOff>
      <xdr:row>19</xdr:row>
      <xdr:rowOff>47160</xdr:rowOff>
    </xdr:from>
    <xdr:to>
      <xdr:col>5</xdr:col>
      <xdr:colOff>885600</xdr:colOff>
      <xdr:row>21</xdr:row>
      <xdr:rowOff>32400</xdr:rowOff>
    </xdr:to>
    <xdr:sp>
      <xdr:nvSpPr>
        <xdr:cNvPr id="7" name="CustomShape 1"/>
        <xdr:cNvSpPr/>
      </xdr:nvSpPr>
      <xdr:spPr>
        <a:xfrm>
          <a:off x="5117040" y="3651120"/>
          <a:ext cx="930960" cy="385560"/>
        </a:xfrm>
        <a:prstGeom prst="rect">
          <a:avLst/>
        </a:prstGeom>
        <a:noFill/>
        <a:ln w="2844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/>
        <a:p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M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a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s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s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e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m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a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x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1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0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0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0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k</a:t>
          </a:r>
          <a:r>
            <a:rPr b="0" lang="fr-FR" sz="10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g</a:t>
          </a:r>
          <a:endParaRPr b="0" lang="fr-F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65536"/>
  <sheetViews>
    <sheetView windowProtection="false"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E19" activeCellId="0" sqref="E19"/>
    </sheetView>
  </sheetViews>
  <sheetFormatPr defaultRowHeight="15.75"/>
  <cols>
    <col collapsed="false" hidden="false" max="1" min="1" style="0" width="4.2834008097166"/>
    <col collapsed="false" hidden="false" max="2" min="2" style="0" width="18.6396761133603"/>
    <col collapsed="false" hidden="false" max="3" min="3" style="0" width="7.60728744939271"/>
    <col collapsed="false" hidden="false" max="4" min="4" style="0" width="10.497975708502"/>
    <col collapsed="false" hidden="false" max="5" min="5" style="0" width="17.0323886639676"/>
    <col collapsed="false" hidden="false" max="6" min="6" style="0" width="14.9959514170041"/>
    <col collapsed="false" hidden="false" max="1025" min="7" style="0" width="11.4615384615385"/>
  </cols>
  <sheetData>
    <row r="2" customFormat="false" ht="15.75" hidden="false" customHeight="false" outlineLevel="0" collapsed="false">
      <c r="B2" s="1" t="s">
        <v>0</v>
      </c>
      <c r="C2" s="2" t="s">
        <v>1</v>
      </c>
      <c r="D2" s="3"/>
      <c r="E2" s="3" t="s">
        <v>2</v>
      </c>
      <c r="F2" s="4" t="n">
        <v>44181</v>
      </c>
    </row>
    <row r="4" customFormat="false" ht="15.75" hidden="false" customHeight="false" outlineLevel="0" collapsed="false"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I4" s="9" t="s">
        <v>8</v>
      </c>
      <c r="J4" s="9"/>
      <c r="K4" s="9" t="s">
        <v>9</v>
      </c>
      <c r="L4" s="9" t="s">
        <v>10</v>
      </c>
    </row>
    <row r="5" customFormat="false" ht="15" hidden="false" customHeight="false" outlineLevel="0" collapsed="false">
      <c r="B5" s="10" t="s">
        <v>11</v>
      </c>
      <c r="C5" s="11"/>
      <c r="D5" s="12" t="n">
        <v>704</v>
      </c>
      <c r="E5" s="12" t="n">
        <v>0.403</v>
      </c>
      <c r="F5" s="13" t="n">
        <f aca="false">D5*E5</f>
        <v>283.712</v>
      </c>
      <c r="I5" s="9" t="s">
        <v>12</v>
      </c>
      <c r="J5" s="9"/>
      <c r="K5" s="9" t="n">
        <v>500</v>
      </c>
      <c r="L5" s="9" t="n">
        <v>0.36</v>
      </c>
    </row>
    <row r="6" customFormat="false" ht="13.8" hidden="false" customHeight="false" outlineLevel="0" collapsed="false">
      <c r="B6" s="14" t="s">
        <v>13</v>
      </c>
      <c r="C6" s="15" t="n">
        <v>1</v>
      </c>
      <c r="D6" s="16" t="n">
        <v>110</v>
      </c>
      <c r="E6" s="17" t="n">
        <v>0.44</v>
      </c>
      <c r="F6" s="18" t="n">
        <f aca="false">C6*D6*E6</f>
        <v>48.4</v>
      </c>
      <c r="I6" s="9"/>
      <c r="J6" s="9"/>
      <c r="K6" s="9" t="n">
        <v>1200</v>
      </c>
      <c r="L6" s="9" t="n">
        <v>0.36</v>
      </c>
    </row>
    <row r="7" customFormat="false" ht="13.8" hidden="false" customHeight="false" outlineLevel="0" collapsed="false">
      <c r="B7" s="14" t="s">
        <v>14</v>
      </c>
      <c r="C7" s="15" t="n">
        <v>1</v>
      </c>
      <c r="D7" s="16" t="n">
        <v>100</v>
      </c>
      <c r="E7" s="17" t="n">
        <v>0.44</v>
      </c>
      <c r="F7" s="18" t="n">
        <f aca="false">C7*D7*E7</f>
        <v>44</v>
      </c>
      <c r="I7" s="9"/>
      <c r="J7" s="9"/>
      <c r="K7" s="9" t="n">
        <v>1200</v>
      </c>
      <c r="L7" s="9" t="n">
        <v>0.68</v>
      </c>
    </row>
    <row r="8" customFormat="false" ht="13.8" hidden="false" customHeight="false" outlineLevel="0" collapsed="false">
      <c r="B8" s="14" t="s">
        <v>15</v>
      </c>
      <c r="C8" s="15" t="n">
        <v>1</v>
      </c>
      <c r="D8" s="16" t="n">
        <v>80</v>
      </c>
      <c r="E8" s="17" t="n">
        <v>1.26</v>
      </c>
      <c r="F8" s="18" t="n">
        <f aca="false">C8*D8*E8</f>
        <v>100.8</v>
      </c>
      <c r="I8" s="9"/>
      <c r="J8" s="9"/>
      <c r="K8" s="9" t="n">
        <v>500</v>
      </c>
      <c r="L8" s="9" t="n">
        <v>0.68</v>
      </c>
    </row>
    <row r="9" customFormat="false" ht="13.8" hidden="false" customHeight="false" outlineLevel="0" collapsed="false">
      <c r="B9" s="14" t="s">
        <v>16</v>
      </c>
      <c r="C9" s="19"/>
      <c r="D9" s="16" t="n">
        <v>10</v>
      </c>
      <c r="E9" s="17" t="n">
        <v>-0.47</v>
      </c>
      <c r="F9" s="18" t="n">
        <f aca="false">D9*E9</f>
        <v>-4.7</v>
      </c>
      <c r="I9" s="9"/>
      <c r="J9" s="9"/>
      <c r="K9" s="9"/>
      <c r="L9" s="9"/>
    </row>
    <row r="10" customFormat="false" ht="13.8" hidden="false" customHeight="false" outlineLevel="0" collapsed="false">
      <c r="B10" s="14" t="s">
        <v>17</v>
      </c>
      <c r="C10" s="19"/>
      <c r="D10" s="16" t="n">
        <v>41</v>
      </c>
      <c r="E10" s="20" t="n">
        <v>2</v>
      </c>
      <c r="F10" s="18" t="n">
        <f aca="false">D10*E10</f>
        <v>82</v>
      </c>
      <c r="I10" s="9"/>
      <c r="J10" s="9"/>
      <c r="K10" s="9"/>
      <c r="L10" s="9"/>
    </row>
    <row r="11" customFormat="false" ht="15" hidden="false" customHeight="false" outlineLevel="0" collapsed="false">
      <c r="B11" s="14"/>
      <c r="C11" s="21" t="s">
        <v>18</v>
      </c>
      <c r="D11" s="17"/>
      <c r="E11" s="17"/>
      <c r="F11" s="18"/>
    </row>
    <row r="12" customFormat="false" ht="13.8" hidden="false" customHeight="false" outlineLevel="0" collapsed="false">
      <c r="B12" s="14" t="s">
        <v>19</v>
      </c>
      <c r="C12" s="15" t="n">
        <v>90</v>
      </c>
      <c r="D12" s="17" t="n">
        <f aca="false">C12*0.72</f>
        <v>64.8</v>
      </c>
      <c r="E12" s="17" t="n">
        <v>-0.55</v>
      </c>
      <c r="F12" s="18" t="n">
        <f aca="false">D12*E12</f>
        <v>-35.64</v>
      </c>
    </row>
    <row r="13" customFormat="false" ht="13.8" hidden="false" customHeight="false" outlineLevel="0" collapsed="false">
      <c r="B13" s="14" t="s">
        <v>20</v>
      </c>
      <c r="C13" s="15" t="n">
        <v>60</v>
      </c>
      <c r="D13" s="17" t="n">
        <f aca="false">C13*0.72</f>
        <v>43.2</v>
      </c>
      <c r="E13" s="17" t="n">
        <v>1.31</v>
      </c>
      <c r="F13" s="18" t="n">
        <f aca="false">D13*E13</f>
        <v>56.592</v>
      </c>
    </row>
    <row r="14" customFormat="false" ht="15" hidden="false" customHeight="false" outlineLevel="0" collapsed="false">
      <c r="B14" s="14"/>
      <c r="C14" s="19"/>
      <c r="D14" s="17"/>
      <c r="E14" s="17"/>
      <c r="F14" s="22"/>
    </row>
    <row r="15" customFormat="false" ht="15.75" hidden="false" customHeight="false" outlineLevel="0" collapsed="false">
      <c r="B15" s="23" t="s">
        <v>21</v>
      </c>
      <c r="C15" s="24"/>
      <c r="D15" s="25" t="n">
        <f aca="false">D5+C6*D6+C7*D7+C8*D8+D9+D10+D12+D13</f>
        <v>1153</v>
      </c>
      <c r="E15" s="26" t="n">
        <f aca="false">F15/D15</f>
        <v>0.498841283607979</v>
      </c>
      <c r="F15" s="27" t="n">
        <f aca="false">SUM(F5:F10,F12:F13)</f>
        <v>575.164</v>
      </c>
    </row>
    <row r="16" customFormat="false" ht="15" hidden="false" customHeight="false" outlineLevel="0" collapsed="false">
      <c r="B16" s="28" t="s">
        <v>22</v>
      </c>
      <c r="C16" s="29"/>
      <c r="D16" s="29" t="n">
        <f aca="false">D5+C6*D6+C7*D7+C8*D8+D9+D10</f>
        <v>1045</v>
      </c>
      <c r="E16" s="30" t="n">
        <f aca="false">F16/D16</f>
        <v>0.451877511961722</v>
      </c>
      <c r="F16" s="29" t="n">
        <f aca="false">SUM(F5:F9)</f>
        <v>472.212</v>
      </c>
    </row>
    <row r="65536" customFormat="false" ht="15" hidden="false" customHeight="false" outlineLevel="0" collapsed="false"/>
  </sheetData>
  <sheetProtection sheet="true" password="ae45" objects="true" scenarios="true" selectLockedCells="true"/>
  <conditionalFormatting sqref="D15">
    <cfRule type="cellIs" priority="2" operator="greaterThan" aboveAverage="0" equalAverage="0" bottom="0" percent="0" rank="0" text="" dxfId="0">
      <formula>1200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65536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.75"/>
  <cols>
    <col collapsed="false" hidden="false" max="1" min="1" style="0" width="4.2834008097166"/>
    <col collapsed="false" hidden="false" max="2" min="2" style="0" width="18.6396761133603"/>
    <col collapsed="false" hidden="false" max="3" min="3" style="0" width="7.60728744939271"/>
    <col collapsed="false" hidden="false" max="4" min="4" style="0" width="10.497975708502"/>
    <col collapsed="false" hidden="false" max="5" min="5" style="0" width="17.0323886639676"/>
    <col collapsed="false" hidden="false" max="6" min="6" style="0" width="14.9959514170041"/>
    <col collapsed="false" hidden="false" max="1025" min="7" style="0" width="11.4615384615385"/>
  </cols>
  <sheetData>
    <row r="2" customFormat="false" ht="15.75" hidden="false" customHeight="false" outlineLevel="0" collapsed="false">
      <c r="B2" s="1" t="s">
        <v>0</v>
      </c>
      <c r="C2" s="2" t="s">
        <v>1</v>
      </c>
      <c r="D2" s="3"/>
      <c r="E2" s="3" t="s">
        <v>2</v>
      </c>
      <c r="F2" s="4" t="n">
        <v>44181</v>
      </c>
    </row>
    <row r="4" customFormat="false" ht="15.75" hidden="false" customHeight="false" outlineLevel="0" collapsed="false"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I4" s="9" t="s">
        <v>8</v>
      </c>
      <c r="J4" s="9"/>
      <c r="K4" s="9" t="s">
        <v>9</v>
      </c>
      <c r="L4" s="9" t="s">
        <v>10</v>
      </c>
    </row>
    <row r="5" customFormat="false" ht="15" hidden="false" customHeight="false" outlineLevel="0" collapsed="false">
      <c r="B5" s="10" t="s">
        <v>11</v>
      </c>
      <c r="C5" s="11"/>
      <c r="D5" s="12" t="n">
        <v>768</v>
      </c>
      <c r="E5" s="12" t="n">
        <v>0.39</v>
      </c>
      <c r="F5" s="13" t="n">
        <f aca="false">D5*E5</f>
        <v>299.52</v>
      </c>
      <c r="I5" s="9" t="s">
        <v>12</v>
      </c>
      <c r="J5" s="9"/>
      <c r="K5" s="9" t="n">
        <v>500</v>
      </c>
      <c r="L5" s="9" t="n">
        <v>0.36</v>
      </c>
    </row>
    <row r="6" customFormat="false" ht="13.8" hidden="false" customHeight="false" outlineLevel="0" collapsed="false">
      <c r="B6" s="14" t="s">
        <v>13</v>
      </c>
      <c r="C6" s="15" t="n">
        <v>1</v>
      </c>
      <c r="D6" s="16" t="n">
        <v>90</v>
      </c>
      <c r="E6" s="17" t="n">
        <v>0.44</v>
      </c>
      <c r="F6" s="18" t="n">
        <f aca="false">C6*D6*E6</f>
        <v>39.6</v>
      </c>
      <c r="I6" s="9"/>
      <c r="J6" s="9"/>
      <c r="K6" s="9" t="n">
        <v>1200</v>
      </c>
      <c r="L6" s="9" t="n">
        <v>0.36</v>
      </c>
    </row>
    <row r="7" customFormat="false" ht="13.8" hidden="false" customHeight="false" outlineLevel="0" collapsed="false">
      <c r="B7" s="14" t="s">
        <v>14</v>
      </c>
      <c r="C7" s="15" t="n">
        <v>1</v>
      </c>
      <c r="D7" s="16" t="n">
        <v>90</v>
      </c>
      <c r="E7" s="17" t="n">
        <v>0.44</v>
      </c>
      <c r="F7" s="18" t="n">
        <f aca="false">C7*D7*E7</f>
        <v>39.6</v>
      </c>
      <c r="I7" s="9"/>
      <c r="J7" s="9"/>
      <c r="K7" s="9" t="n">
        <v>1200</v>
      </c>
      <c r="L7" s="9" t="n">
        <v>0.68</v>
      </c>
    </row>
    <row r="8" customFormat="false" ht="13.8" hidden="false" customHeight="false" outlineLevel="0" collapsed="false">
      <c r="B8" s="14" t="s">
        <v>15</v>
      </c>
      <c r="C8" s="15" t="n">
        <v>0</v>
      </c>
      <c r="D8" s="16" t="n">
        <v>0</v>
      </c>
      <c r="E8" s="17" t="n">
        <v>1.26</v>
      </c>
      <c r="F8" s="18" t="n">
        <f aca="false">C8*D8*E8</f>
        <v>0</v>
      </c>
      <c r="I8" s="9"/>
      <c r="J8" s="9"/>
      <c r="K8" s="9" t="n">
        <v>500</v>
      </c>
      <c r="L8" s="9" t="n">
        <v>0.68</v>
      </c>
    </row>
    <row r="9" customFormat="false" ht="13.8" hidden="false" customHeight="false" outlineLevel="0" collapsed="false">
      <c r="B9" s="14" t="s">
        <v>16</v>
      </c>
      <c r="C9" s="19"/>
      <c r="D9" s="16" t="n">
        <v>10</v>
      </c>
      <c r="E9" s="17" t="n">
        <v>-0.47</v>
      </c>
      <c r="F9" s="18" t="n">
        <f aca="false">D9*E9</f>
        <v>-4.7</v>
      </c>
      <c r="I9" s="9"/>
      <c r="J9" s="9"/>
      <c r="K9" s="9"/>
      <c r="L9" s="9"/>
    </row>
    <row r="10" customFormat="false" ht="13.8" hidden="false" customHeight="false" outlineLevel="0" collapsed="false">
      <c r="B10" s="14" t="s">
        <v>17</v>
      </c>
      <c r="C10" s="19"/>
      <c r="D10" s="16" t="n">
        <v>41</v>
      </c>
      <c r="E10" s="20" t="n">
        <v>2</v>
      </c>
      <c r="F10" s="18" t="n">
        <f aca="false">D10*E10</f>
        <v>82</v>
      </c>
      <c r="I10" s="9"/>
      <c r="J10" s="9"/>
      <c r="K10" s="9"/>
      <c r="L10" s="9"/>
    </row>
    <row r="11" customFormat="false" ht="15" hidden="false" customHeight="false" outlineLevel="0" collapsed="false">
      <c r="B11" s="14"/>
      <c r="C11" s="21" t="s">
        <v>18</v>
      </c>
      <c r="D11" s="17"/>
      <c r="E11" s="17"/>
      <c r="F11" s="18"/>
    </row>
    <row r="12" customFormat="false" ht="13.8" hidden="false" customHeight="false" outlineLevel="0" collapsed="false">
      <c r="B12" s="14" t="s">
        <v>19</v>
      </c>
      <c r="C12" s="15" t="n">
        <v>90</v>
      </c>
      <c r="D12" s="17" t="n">
        <f aca="false">C12*0.72</f>
        <v>64.8</v>
      </c>
      <c r="E12" s="17" t="n">
        <v>-0.55</v>
      </c>
      <c r="F12" s="18" t="n">
        <f aca="false">D12*E12</f>
        <v>-35.64</v>
      </c>
    </row>
    <row r="13" customFormat="false" ht="13.8" hidden="false" customHeight="false" outlineLevel="0" collapsed="false">
      <c r="B13" s="14" t="s">
        <v>20</v>
      </c>
      <c r="C13" s="15" t="n">
        <v>60</v>
      </c>
      <c r="D13" s="17" t="n">
        <f aca="false">C13*0.72</f>
        <v>43.2</v>
      </c>
      <c r="E13" s="17" t="n">
        <v>1.31</v>
      </c>
      <c r="F13" s="18" t="n">
        <f aca="false">D13*E13</f>
        <v>56.592</v>
      </c>
    </row>
    <row r="14" customFormat="false" ht="15" hidden="false" customHeight="false" outlineLevel="0" collapsed="false">
      <c r="B14" s="14"/>
      <c r="C14" s="19"/>
      <c r="D14" s="17"/>
      <c r="E14" s="17"/>
      <c r="F14" s="22"/>
    </row>
    <row r="15" customFormat="false" ht="15.75" hidden="false" customHeight="false" outlineLevel="0" collapsed="false">
      <c r="B15" s="23" t="s">
        <v>21</v>
      </c>
      <c r="C15" s="24"/>
      <c r="D15" s="25" t="n">
        <f aca="false">D5+C6*D6+C7*D7+C8*D8+D9+D10+D12+D13</f>
        <v>1107</v>
      </c>
      <c r="E15" s="26" t="n">
        <f aca="false">F15/D15</f>
        <v>0.43086901535682</v>
      </c>
      <c r="F15" s="27" t="n">
        <f aca="false">SUM(F5:F10,F12:F13)</f>
        <v>476.972</v>
      </c>
    </row>
    <row r="16" customFormat="false" ht="15" hidden="false" customHeight="false" outlineLevel="0" collapsed="false">
      <c r="B16" s="28" t="s">
        <v>22</v>
      </c>
      <c r="C16" s="29"/>
      <c r="D16" s="29" t="n">
        <f aca="false">D5+C6*D6+C7*D7+C8*D8+D9+D10</f>
        <v>999</v>
      </c>
      <c r="E16" s="30" t="n">
        <f aca="false">F16/D16</f>
        <v>0.374394394394394</v>
      </c>
      <c r="F16" s="29" t="n">
        <f aca="false">SUM(F5:F9)</f>
        <v>374.02</v>
      </c>
    </row>
    <row r="65536" customFormat="false" ht="15" hidden="false" customHeight="false" outlineLevel="0" collapsed="false"/>
  </sheetData>
  <sheetProtection sheet="true" password="ae45" objects="true" scenarios="true" selectLockedCells="true"/>
  <conditionalFormatting sqref="D15">
    <cfRule type="cellIs" priority="2" operator="greaterThan" aboveAverage="0" equalAverage="0" bottom="0" percent="0" rank="0" text="" dxfId="0">
      <formula>1200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65536"/>
  <sheetViews>
    <sheetView windowProtection="false"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F36" activeCellId="0" sqref="F36"/>
    </sheetView>
  </sheetViews>
  <sheetFormatPr defaultRowHeight="15.75"/>
  <cols>
    <col collapsed="false" hidden="false" max="1" min="1" style="0" width="4.2834008097166"/>
    <col collapsed="false" hidden="false" max="2" min="2" style="0" width="18.6396761133603"/>
    <col collapsed="false" hidden="false" max="3" min="3" style="0" width="7.60728744939271"/>
    <col collapsed="false" hidden="false" max="4" min="4" style="0" width="10.497975708502"/>
    <col collapsed="false" hidden="false" max="5" min="5" style="0" width="17.0323886639676"/>
    <col collapsed="false" hidden="false" max="6" min="6" style="0" width="14.9959514170041"/>
    <col collapsed="false" hidden="false" max="1025" min="7" style="0" width="11.4615384615385"/>
  </cols>
  <sheetData>
    <row r="2" customFormat="false" ht="15.75" hidden="false" customHeight="false" outlineLevel="0" collapsed="false">
      <c r="B2" s="1" t="s">
        <v>0</v>
      </c>
      <c r="C2" s="2" t="s">
        <v>23</v>
      </c>
      <c r="D2" s="3"/>
      <c r="E2" s="3" t="s">
        <v>2</v>
      </c>
      <c r="F2" s="4" t="n">
        <v>42942</v>
      </c>
    </row>
    <row r="4" customFormat="false" ht="15.75" hidden="false" customHeight="false" outlineLevel="0" collapsed="false"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I4" s="9" t="s">
        <v>8</v>
      </c>
      <c r="J4" s="9"/>
      <c r="K4" s="9" t="s">
        <v>9</v>
      </c>
      <c r="L4" s="9" t="s">
        <v>10</v>
      </c>
    </row>
    <row r="5" customFormat="false" ht="13.8" hidden="false" customHeight="false" outlineLevel="0" collapsed="false">
      <c r="B5" s="10" t="s">
        <v>11</v>
      </c>
      <c r="C5" s="11"/>
      <c r="D5" s="12" t="n">
        <v>575</v>
      </c>
      <c r="E5" s="12" t="n">
        <v>0.344</v>
      </c>
      <c r="F5" s="31" t="n">
        <v>197.8</v>
      </c>
      <c r="I5" s="9" t="s">
        <v>12</v>
      </c>
      <c r="J5" s="9"/>
      <c r="K5" s="9" t="n">
        <v>500</v>
      </c>
      <c r="L5" s="9" t="n">
        <v>0.205</v>
      </c>
    </row>
    <row r="6" customFormat="false" ht="13.8" hidden="false" customHeight="false" outlineLevel="0" collapsed="false">
      <c r="B6" s="14" t="s">
        <v>13</v>
      </c>
      <c r="C6" s="15" t="n">
        <v>1</v>
      </c>
      <c r="D6" s="16" t="n">
        <v>100</v>
      </c>
      <c r="E6" s="17" t="n">
        <v>0.41</v>
      </c>
      <c r="F6" s="22" t="n">
        <f aca="false">C6*D6*E6</f>
        <v>41</v>
      </c>
      <c r="I6" s="9"/>
      <c r="J6" s="9"/>
      <c r="K6" s="9" t="n">
        <v>750</v>
      </c>
      <c r="L6" s="9" t="n">
        <v>0.205</v>
      </c>
    </row>
    <row r="7" customFormat="false" ht="13.8" hidden="false" customHeight="false" outlineLevel="0" collapsed="false">
      <c r="B7" s="14" t="s">
        <v>14</v>
      </c>
      <c r="C7" s="15" t="n">
        <v>1</v>
      </c>
      <c r="D7" s="16" t="n">
        <v>81</v>
      </c>
      <c r="E7" s="17" t="n">
        <v>0.41</v>
      </c>
      <c r="F7" s="22" t="n">
        <f aca="false">C7*D7*E7</f>
        <v>33.21</v>
      </c>
      <c r="I7" s="9"/>
      <c r="J7" s="9"/>
      <c r="K7" s="9" t="n">
        <v>900</v>
      </c>
      <c r="L7" s="9" t="n">
        <v>0.428</v>
      </c>
    </row>
    <row r="8" customFormat="false" ht="13.8" hidden="false" customHeight="false" outlineLevel="0" collapsed="false">
      <c r="B8" s="14" t="s">
        <v>15</v>
      </c>
      <c r="C8" s="15" t="n">
        <v>1</v>
      </c>
      <c r="D8" s="16" t="n">
        <v>55</v>
      </c>
      <c r="E8" s="17" t="n">
        <v>1.19</v>
      </c>
      <c r="F8" s="22" t="n">
        <f aca="false">C8*D8*E8</f>
        <v>65.45</v>
      </c>
      <c r="I8" s="9"/>
      <c r="J8" s="9"/>
      <c r="K8" s="9" t="n">
        <v>900</v>
      </c>
      <c r="L8" s="9" t="n">
        <v>0.564</v>
      </c>
    </row>
    <row r="9" customFormat="false" ht="13.8" hidden="false" customHeight="false" outlineLevel="0" collapsed="false">
      <c r="B9" s="14" t="s">
        <v>24</v>
      </c>
      <c r="C9" s="19"/>
      <c r="D9" s="16"/>
      <c r="E9" s="17" t="n">
        <v>1.9</v>
      </c>
      <c r="F9" s="22" t="n">
        <f aca="false">D9*E9</f>
        <v>0</v>
      </c>
      <c r="I9" s="9"/>
      <c r="J9" s="9"/>
      <c r="K9" s="9" t="n">
        <v>500</v>
      </c>
      <c r="L9" s="9" t="n">
        <v>0.564</v>
      </c>
    </row>
    <row r="10" customFormat="false" ht="15" hidden="false" customHeight="false" outlineLevel="0" collapsed="false">
      <c r="B10" s="14"/>
      <c r="C10" s="21" t="s">
        <v>18</v>
      </c>
      <c r="D10" s="17"/>
      <c r="E10" s="17"/>
      <c r="F10" s="22"/>
    </row>
    <row r="11" customFormat="false" ht="13.8" hidden="false" customHeight="false" outlineLevel="0" collapsed="false">
      <c r="B11" s="14" t="s">
        <v>25</v>
      </c>
      <c r="C11" s="15" t="n">
        <v>110</v>
      </c>
      <c r="D11" s="17" t="n">
        <f aca="false">C11*0.72</f>
        <v>79.2</v>
      </c>
      <c r="E11" s="17" t="n">
        <v>1.12</v>
      </c>
      <c r="F11" s="22" t="n">
        <f aca="false">D11*E11</f>
        <v>88.704</v>
      </c>
    </row>
    <row r="12" customFormat="false" ht="15" hidden="false" customHeight="false" outlineLevel="0" collapsed="false">
      <c r="B12" s="14" t="s">
        <v>26</v>
      </c>
      <c r="C12" s="19"/>
      <c r="D12" s="17"/>
      <c r="E12" s="17"/>
      <c r="F12" s="22"/>
    </row>
    <row r="13" customFormat="false" ht="15" hidden="false" customHeight="false" outlineLevel="0" collapsed="false">
      <c r="B13" s="14"/>
      <c r="C13" s="19"/>
      <c r="D13" s="17"/>
      <c r="E13" s="17"/>
      <c r="F13" s="22"/>
    </row>
    <row r="14" customFormat="false" ht="15.75" hidden="false" customHeight="false" outlineLevel="0" collapsed="false">
      <c r="B14" s="23" t="s">
        <v>21</v>
      </c>
      <c r="C14" s="24"/>
      <c r="D14" s="25" t="n">
        <f aca="false">D5+C6*D6+C7*D7+C8*D8+D9+D11</f>
        <v>890.2</v>
      </c>
      <c r="E14" s="26" t="n">
        <f aca="false">F14/D14</f>
        <v>0.478728375645922</v>
      </c>
      <c r="F14" s="32" t="n">
        <f aca="false">SUM(F5:F9,F11)</f>
        <v>426.164</v>
      </c>
    </row>
    <row r="15" customFormat="false" ht="15" hidden="false" customHeight="false" outlineLevel="0" collapsed="false">
      <c r="B15" s="28" t="s">
        <v>22</v>
      </c>
      <c r="C15" s="29"/>
      <c r="D15" s="29" t="n">
        <f aca="false">D5+C6*D6+C7*D7+C8*D8+D9</f>
        <v>811</v>
      </c>
      <c r="E15" s="30" t="n">
        <f aca="false">F15/D15</f>
        <v>0.416103575832306</v>
      </c>
      <c r="F15" s="29" t="n">
        <f aca="false">SUM(F5:F9)</f>
        <v>337.46</v>
      </c>
    </row>
    <row r="65536" customFormat="false" ht="15" hidden="false" customHeight="false" outlineLevel="0" collapsed="false"/>
  </sheetData>
  <sheetProtection sheet="true" password="ae45" objects="true" scenarios="true" selectLockedCells="true"/>
  <conditionalFormatting sqref="D14">
    <cfRule type="cellIs" priority="2" operator="greaterThan" aboveAverage="0" equalAverage="0" bottom="0" percent="0" rank="0" text="" dxfId="0">
      <formula>900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L65536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G28" activeCellId="0" sqref="G28"/>
    </sheetView>
  </sheetViews>
  <sheetFormatPr defaultRowHeight="15.75"/>
  <cols>
    <col collapsed="false" hidden="false" max="1" min="1" style="0" width="4.2834008097166"/>
    <col collapsed="false" hidden="false" max="2" min="2" style="0" width="18.6396761133603"/>
    <col collapsed="false" hidden="false" max="3" min="3" style="0" width="7.60728744939271"/>
    <col collapsed="false" hidden="false" max="4" min="4" style="0" width="10.497975708502"/>
    <col collapsed="false" hidden="false" max="5" min="5" style="0" width="17.0323886639676"/>
    <col collapsed="false" hidden="false" max="6" min="6" style="0" width="14.9959514170041"/>
    <col collapsed="false" hidden="false" max="1025" min="7" style="0" width="11.4615384615385"/>
  </cols>
  <sheetData>
    <row r="2" customFormat="false" ht="15.75" hidden="false" customHeight="false" outlineLevel="0" collapsed="false">
      <c r="B2" s="1" t="s">
        <v>0</v>
      </c>
      <c r="C2" s="2" t="s">
        <v>27</v>
      </c>
      <c r="D2" s="3"/>
      <c r="E2" s="3" t="s">
        <v>2</v>
      </c>
      <c r="F2" s="4" t="n">
        <v>42502</v>
      </c>
    </row>
    <row r="3" customFormat="false" ht="15.75" hidden="false" customHeight="false" outlineLevel="0" collapsed="false">
      <c r="I3" s="9"/>
      <c r="J3" s="9"/>
      <c r="K3" s="9"/>
      <c r="L3" s="9"/>
    </row>
    <row r="4" customFormat="false" ht="15.75" hidden="false" customHeight="false" outlineLevel="0" collapsed="false"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I4" s="9" t="s">
        <v>8</v>
      </c>
      <c r="J4" s="9"/>
      <c r="K4" s="9" t="s">
        <v>9</v>
      </c>
      <c r="L4" s="9" t="s">
        <v>10</v>
      </c>
    </row>
    <row r="5" customFormat="false" ht="15" hidden="false" customHeight="false" outlineLevel="0" collapsed="false">
      <c r="B5" s="10" t="s">
        <v>11</v>
      </c>
      <c r="C5" s="11"/>
      <c r="D5" s="12" t="n">
        <v>620</v>
      </c>
      <c r="E5" s="12" t="n">
        <v>0.325</v>
      </c>
      <c r="F5" s="31" t="n">
        <v>201.5</v>
      </c>
      <c r="I5" s="9" t="s">
        <v>28</v>
      </c>
      <c r="J5" s="9"/>
      <c r="K5" s="9" t="n">
        <v>700</v>
      </c>
      <c r="L5" s="9" t="n">
        <v>0.205</v>
      </c>
    </row>
    <row r="6" customFormat="false" ht="13.8" hidden="false" customHeight="false" outlineLevel="0" collapsed="false">
      <c r="B6" s="14" t="s">
        <v>13</v>
      </c>
      <c r="C6" s="15" t="n">
        <v>1</v>
      </c>
      <c r="D6" s="16" t="n">
        <v>110</v>
      </c>
      <c r="E6" s="17" t="n">
        <v>0.41</v>
      </c>
      <c r="F6" s="22" t="n">
        <f aca="false">C6*D6*E6</f>
        <v>45.1</v>
      </c>
      <c r="I6" s="9"/>
      <c r="J6" s="9"/>
      <c r="K6" s="9" t="n">
        <v>750</v>
      </c>
      <c r="L6" s="9" t="n">
        <v>0.205</v>
      </c>
    </row>
    <row r="7" customFormat="false" ht="13.8" hidden="false" customHeight="false" outlineLevel="0" collapsed="false">
      <c r="B7" s="14" t="s">
        <v>14</v>
      </c>
      <c r="C7" s="15" t="n">
        <v>1</v>
      </c>
      <c r="D7" s="16" t="n">
        <v>80</v>
      </c>
      <c r="E7" s="17" t="n">
        <v>0.41</v>
      </c>
      <c r="F7" s="22" t="n">
        <f aca="false">C7*D7*E7</f>
        <v>32.8</v>
      </c>
      <c r="I7" s="9"/>
      <c r="J7" s="9"/>
      <c r="K7" s="9" t="n">
        <v>1000</v>
      </c>
      <c r="L7" s="9" t="n">
        <v>0.428</v>
      </c>
    </row>
    <row r="8" customFormat="false" ht="13.8" hidden="false" customHeight="false" outlineLevel="0" collapsed="false">
      <c r="B8" s="14" t="s">
        <v>15</v>
      </c>
      <c r="C8" s="15" t="n">
        <v>1</v>
      </c>
      <c r="D8" s="16" t="n">
        <v>25</v>
      </c>
      <c r="E8" s="17" t="n">
        <v>1.19</v>
      </c>
      <c r="F8" s="22" t="n">
        <f aca="false">C8*D8*E8</f>
        <v>29.75</v>
      </c>
      <c r="I8" s="9"/>
      <c r="J8" s="9"/>
      <c r="K8" s="9" t="n">
        <v>1000</v>
      </c>
      <c r="L8" s="9" t="n">
        <v>0.564</v>
      </c>
    </row>
    <row r="9" customFormat="false" ht="13.8" hidden="false" customHeight="false" outlineLevel="0" collapsed="false">
      <c r="B9" s="14" t="s">
        <v>29</v>
      </c>
      <c r="C9" s="19"/>
      <c r="D9" s="16" t="n">
        <v>15</v>
      </c>
      <c r="E9" s="17" t="n">
        <v>1.9</v>
      </c>
      <c r="F9" s="22" t="n">
        <f aca="false">D9*E9</f>
        <v>28.5</v>
      </c>
      <c r="I9" s="9"/>
      <c r="J9" s="9"/>
      <c r="K9" s="9" t="n">
        <v>700</v>
      </c>
      <c r="L9" s="9" t="n">
        <v>0.564</v>
      </c>
    </row>
    <row r="10" customFormat="false" ht="15" hidden="false" customHeight="false" outlineLevel="0" collapsed="false">
      <c r="B10" s="14"/>
      <c r="C10" s="21" t="s">
        <v>18</v>
      </c>
      <c r="D10" s="17"/>
      <c r="E10" s="17"/>
      <c r="F10" s="22"/>
      <c r="I10" s="9"/>
      <c r="J10" s="9"/>
      <c r="K10" s="9"/>
      <c r="L10" s="9"/>
    </row>
    <row r="11" customFormat="false" ht="13.8" hidden="false" customHeight="false" outlineLevel="0" collapsed="false">
      <c r="B11" s="14" t="s">
        <v>25</v>
      </c>
      <c r="C11" s="15" t="n">
        <v>110</v>
      </c>
      <c r="D11" s="17" t="n">
        <f aca="false">C11*0.725</f>
        <v>79.75</v>
      </c>
      <c r="E11" s="17" t="n">
        <v>1.12</v>
      </c>
      <c r="F11" s="22" t="n">
        <f aca="false">D11*E11</f>
        <v>89.32</v>
      </c>
      <c r="I11" s="9" t="s">
        <v>30</v>
      </c>
      <c r="J11" s="9"/>
      <c r="K11" s="9" t="n">
        <v>700</v>
      </c>
      <c r="L11" s="9" t="n">
        <v>0.205</v>
      </c>
    </row>
    <row r="12" customFormat="false" ht="13.8" hidden="false" customHeight="false" outlineLevel="0" collapsed="false">
      <c r="B12" s="14" t="s">
        <v>31</v>
      </c>
      <c r="C12" s="15" t="n">
        <v>0</v>
      </c>
      <c r="D12" s="17" t="n">
        <f aca="false">C12*0.725</f>
        <v>0</v>
      </c>
      <c r="E12" s="17" t="n">
        <v>1.61</v>
      </c>
      <c r="F12" s="22" t="n">
        <f aca="false">D12*E12</f>
        <v>0</v>
      </c>
      <c r="I12" s="9"/>
      <c r="J12" s="9"/>
      <c r="K12" s="9" t="n">
        <v>750</v>
      </c>
      <c r="L12" s="9" t="n">
        <v>0.205</v>
      </c>
    </row>
    <row r="13" customFormat="false" ht="15" hidden="false" customHeight="false" outlineLevel="0" collapsed="false">
      <c r="B13" s="14" t="s">
        <v>32</v>
      </c>
      <c r="C13" s="19"/>
      <c r="D13" s="17"/>
      <c r="E13" s="17"/>
      <c r="F13" s="22"/>
      <c r="I13" s="9"/>
      <c r="J13" s="9"/>
      <c r="K13" s="9" t="n">
        <v>910</v>
      </c>
      <c r="L13" s="9" t="n">
        <v>0.428</v>
      </c>
    </row>
    <row r="14" customFormat="false" ht="15" hidden="false" customHeight="false" outlineLevel="0" collapsed="false">
      <c r="B14" s="14"/>
      <c r="C14" s="19"/>
      <c r="D14" s="17"/>
      <c r="E14" s="17"/>
      <c r="F14" s="22"/>
      <c r="I14" s="9"/>
      <c r="J14" s="9"/>
      <c r="K14" s="9" t="n">
        <v>910</v>
      </c>
      <c r="L14" s="9" t="n">
        <v>0.564</v>
      </c>
    </row>
    <row r="15" customFormat="false" ht="15.75" hidden="false" customHeight="false" outlineLevel="0" collapsed="false">
      <c r="B15" s="23" t="s">
        <v>21</v>
      </c>
      <c r="C15" s="24"/>
      <c r="D15" s="25" t="n">
        <f aca="false">D5+C6*D6+C7*D7+C8*D8+D9+D11+D12</f>
        <v>929.75</v>
      </c>
      <c r="E15" s="26" t="n">
        <f aca="false">F15/D15</f>
        <v>0.459230976068836</v>
      </c>
      <c r="F15" s="32" t="n">
        <f aca="false">SUM(F5:F9,F11:F12)</f>
        <v>426.97</v>
      </c>
      <c r="I15" s="9"/>
      <c r="J15" s="9"/>
      <c r="K15" s="9" t="n">
        <v>700</v>
      </c>
      <c r="L15" s="9" t="n">
        <v>0.564</v>
      </c>
    </row>
    <row r="16" customFormat="false" ht="15" hidden="false" customHeight="false" outlineLevel="0" collapsed="false">
      <c r="B16" s="28" t="s">
        <v>22</v>
      </c>
      <c r="C16" s="29"/>
      <c r="D16" s="29" t="n">
        <f aca="false">D5+C6*D6+C7*D7+C8*D8+D9</f>
        <v>850</v>
      </c>
      <c r="E16" s="30" t="n">
        <f aca="false">F16/D16</f>
        <v>0.397235294117647</v>
      </c>
      <c r="F16" s="29" t="n">
        <f aca="false">SUM(F5:F9)</f>
        <v>337.65</v>
      </c>
    </row>
    <row r="65536" customFormat="false" ht="15" hidden="false" customHeight="false" outlineLevel="0" collapsed="false"/>
  </sheetData>
  <sheetProtection sheet="true" password="ae45" objects="true" scenarios="true" selectLockedCells="true"/>
  <conditionalFormatting sqref="D15">
    <cfRule type="cellIs" priority="2" operator="greaterThan" aboveAverage="0" equalAverage="0" bottom="0" percent="0" rank="0" text="" dxfId="0">
      <formula>1000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LibreOffice/5.1.6.2$Linux_x86 LibreOffice_project/10m0$Build-2</Application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2016-05-31T13:49:52Z</dcterms:created>
  <dc:creator>PICUS Guillaume ING NAV ESSAI P2</dc:creator>
  <dc:description/>
  <dc:language>fr-FR</dc:language>
  <cp:lastModifiedBy>Laurent PERTHUIS</cp:lastModifiedBy>
  <cp:lastPrinted>2016-10-21T10:00:25Z</cp:lastPrinted>
  <dcterms:modified xsi:type="dcterms:W3CDTF">2020-12-29T19:23:54Z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la Défense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